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or00000ovant012\_Smt\Ulohy\ROČNÍ PLÁN AKCÍ SMTxxxxx\2021\škoda M 264,808 - MU 17.11.2021\PNZ - pracovní\"/>
    </mc:Choice>
  </mc:AlternateContent>
  <bookViews>
    <workbookView xWindow="0" yWindow="0" windowWidth="28800" windowHeight="11835" activeTab="2"/>
  </bookViews>
  <sheets>
    <sheet name="Rekapitulace stavby" sheetId="1" r:id="rId1"/>
    <sheet name="SO - 01 - Protinárazová z..." sheetId="2" r:id="rId2"/>
    <sheet name="SO - 02 - VRN- Vedlejší r..." sheetId="3" r:id="rId3"/>
    <sheet name="Pokyny pro vyplnění" sheetId="4" r:id="rId4"/>
  </sheets>
  <definedNames>
    <definedName name="_xlnm._FilterDatabase" localSheetId="1" hidden="1">'SO - 01 - Protinárazová z...'!$C$87:$K$252</definedName>
    <definedName name="_xlnm._FilterDatabase" localSheetId="2" hidden="1">'SO - 02 - VRN- Vedlejší r...'!$C$82:$K$120</definedName>
    <definedName name="_xlnm.Print_Titles" localSheetId="0">'Rekapitulace stavby'!$52:$52</definedName>
    <definedName name="_xlnm.Print_Titles" localSheetId="1">'SO - 01 - Protinárazová z...'!$87:$87</definedName>
    <definedName name="_xlnm.Print_Titles" localSheetId="2">'SO - 02 - VRN- Vedlejší r...'!$82:$82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 - 01 - Protinárazová z...'!$C$4:$J$39,'SO - 01 - Protinárazová z...'!$C$45:$J$69,'SO - 01 - Protinárazová z...'!$C$75:$K$252</definedName>
    <definedName name="_xlnm.Print_Area" localSheetId="2">'SO - 02 - VRN- Vedlejší r...'!$C$4:$J$39,'SO - 02 - VRN- Vedlejší r...'!$C$45:$J$64,'SO - 02 - VRN- Vedlejší r...'!$C$70:$K$120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 s="1"/>
  <c r="BI114" i="3"/>
  <c r="BH114" i="3"/>
  <c r="BG114" i="3"/>
  <c r="BF114" i="3"/>
  <c r="T114" i="3"/>
  <c r="T113" i="3"/>
  <c r="R114" i="3"/>
  <c r="R113" i="3" s="1"/>
  <c r="P114" i="3"/>
  <c r="P113" i="3" s="1"/>
  <c r="BI106" i="3"/>
  <c r="BH106" i="3"/>
  <c r="BG106" i="3"/>
  <c r="BF106" i="3"/>
  <c r="T106" i="3"/>
  <c r="R106" i="3"/>
  <c r="P106" i="3"/>
  <c r="BI99" i="3"/>
  <c r="BH99" i="3"/>
  <c r="BG99" i="3"/>
  <c r="F35" i="3" s="1"/>
  <c r="BF99" i="3"/>
  <c r="T99" i="3"/>
  <c r="R99" i="3"/>
  <c r="P99" i="3"/>
  <c r="BI93" i="3"/>
  <c r="BH93" i="3"/>
  <c r="BG93" i="3"/>
  <c r="BF93" i="3"/>
  <c r="T93" i="3"/>
  <c r="R93" i="3"/>
  <c r="P93" i="3"/>
  <c r="BI86" i="3"/>
  <c r="BH86" i="3"/>
  <c r="BG86" i="3"/>
  <c r="BF86" i="3"/>
  <c r="J34" i="3" s="1"/>
  <c r="T86" i="3"/>
  <c r="T85" i="3"/>
  <c r="R86" i="3"/>
  <c r="R85" i="3"/>
  <c r="P86" i="3"/>
  <c r="P85" i="3" s="1"/>
  <c r="F79" i="3"/>
  <c r="F77" i="3"/>
  <c r="E75" i="3"/>
  <c r="F54" i="3"/>
  <c r="F52" i="3"/>
  <c r="E50" i="3"/>
  <c r="J24" i="3"/>
  <c r="E24" i="3"/>
  <c r="J80" i="3" s="1"/>
  <c r="J23" i="3"/>
  <c r="J21" i="3"/>
  <c r="E21" i="3"/>
  <c r="J54" i="3"/>
  <c r="J20" i="3"/>
  <c r="J18" i="3"/>
  <c r="E18" i="3"/>
  <c r="F55" i="3" s="1"/>
  <c r="J17" i="3"/>
  <c r="J12" i="3"/>
  <c r="J77" i="3" s="1"/>
  <c r="E7" i="3"/>
  <c r="E73" i="3"/>
  <c r="J37" i="2"/>
  <c r="J36" i="2"/>
  <c r="AY55" i="1"/>
  <c r="J35" i="2"/>
  <c r="AX55" i="1"/>
  <c r="BI245" i="2"/>
  <c r="BH245" i="2"/>
  <c r="BG245" i="2"/>
  <c r="BF245" i="2"/>
  <c r="T245" i="2"/>
  <c r="T244" i="2" s="1"/>
  <c r="R245" i="2"/>
  <c r="R244" i="2"/>
  <c r="P245" i="2"/>
  <c r="P244" i="2"/>
  <c r="BI238" i="2"/>
  <c r="BH238" i="2"/>
  <c r="BG238" i="2"/>
  <c r="BF238" i="2"/>
  <c r="T238" i="2"/>
  <c r="R238" i="2"/>
  <c r="P238" i="2"/>
  <c r="BI233" i="2"/>
  <c r="BH233" i="2"/>
  <c r="BG233" i="2"/>
  <c r="BF233" i="2"/>
  <c r="T233" i="2"/>
  <c r="R233" i="2"/>
  <c r="P233" i="2"/>
  <c r="BI227" i="2"/>
  <c r="BH227" i="2"/>
  <c r="BG227" i="2"/>
  <c r="BF227" i="2"/>
  <c r="T227" i="2"/>
  <c r="R227" i="2"/>
  <c r="P227" i="2"/>
  <c r="BI221" i="2"/>
  <c r="BH221" i="2"/>
  <c r="BG221" i="2"/>
  <c r="BF221" i="2"/>
  <c r="T221" i="2"/>
  <c r="R221" i="2"/>
  <c r="P221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4" i="2"/>
  <c r="BH204" i="2"/>
  <c r="BG204" i="2"/>
  <c r="BF204" i="2"/>
  <c r="T204" i="2"/>
  <c r="R204" i="2"/>
  <c r="P204" i="2"/>
  <c r="BI197" i="2"/>
  <c r="BH197" i="2"/>
  <c r="BG197" i="2"/>
  <c r="BF197" i="2"/>
  <c r="T197" i="2"/>
  <c r="T196" i="2"/>
  <c r="R197" i="2"/>
  <c r="R196" i="2"/>
  <c r="P197" i="2"/>
  <c r="P196" i="2"/>
  <c r="BI192" i="2"/>
  <c r="BH192" i="2"/>
  <c r="BG192" i="2"/>
  <c r="BF192" i="2"/>
  <c r="T192" i="2"/>
  <c r="T191" i="2"/>
  <c r="R192" i="2"/>
  <c r="R191" i="2"/>
  <c r="P192" i="2"/>
  <c r="P191" i="2"/>
  <c r="BI185" i="2"/>
  <c r="BH185" i="2"/>
  <c r="BG185" i="2"/>
  <c r="BF185" i="2"/>
  <c r="T185" i="2"/>
  <c r="T184" i="2" s="1"/>
  <c r="R185" i="2"/>
  <c r="R184" i="2"/>
  <c r="P185" i="2"/>
  <c r="P184" i="2"/>
  <c r="BI178" i="2"/>
  <c r="BH178" i="2"/>
  <c r="BG178" i="2"/>
  <c r="BF178" i="2"/>
  <c r="T178" i="2"/>
  <c r="R178" i="2"/>
  <c r="P178" i="2"/>
  <c r="BI172" i="2"/>
  <c r="BH172" i="2"/>
  <c r="BG172" i="2"/>
  <c r="BF172" i="2"/>
  <c r="T172" i="2"/>
  <c r="R172" i="2"/>
  <c r="P172" i="2"/>
  <c r="BI166" i="2"/>
  <c r="BH166" i="2"/>
  <c r="BG166" i="2"/>
  <c r="BF166" i="2"/>
  <c r="T166" i="2"/>
  <c r="R166" i="2"/>
  <c r="P166" i="2"/>
  <c r="BI160" i="2"/>
  <c r="BH160" i="2"/>
  <c r="BG160" i="2"/>
  <c r="BF160" i="2"/>
  <c r="T160" i="2"/>
  <c r="R160" i="2"/>
  <c r="P160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37" i="2"/>
  <c r="BH137" i="2"/>
  <c r="BG137" i="2"/>
  <c r="BF137" i="2"/>
  <c r="T137" i="2"/>
  <c r="R137" i="2"/>
  <c r="P137" i="2"/>
  <c r="BI131" i="2"/>
  <c r="BH131" i="2"/>
  <c r="BG131" i="2"/>
  <c r="BF131" i="2"/>
  <c r="T131" i="2"/>
  <c r="R131" i="2"/>
  <c r="P131" i="2"/>
  <c r="BI125" i="2"/>
  <c r="BH125" i="2"/>
  <c r="BG125" i="2"/>
  <c r="BF125" i="2"/>
  <c r="T125" i="2"/>
  <c r="R125" i="2"/>
  <c r="P125" i="2"/>
  <c r="BI119" i="2"/>
  <c r="BH119" i="2"/>
  <c r="BG119" i="2"/>
  <c r="BF119" i="2"/>
  <c r="T119" i="2"/>
  <c r="R119" i="2"/>
  <c r="P119" i="2"/>
  <c r="BI115" i="2"/>
  <c r="BH115" i="2"/>
  <c r="BG115" i="2"/>
  <c r="BF115" i="2"/>
  <c r="T115" i="2"/>
  <c r="R115" i="2"/>
  <c r="P115" i="2"/>
  <c r="BI108" i="2"/>
  <c r="BH108" i="2"/>
  <c r="BG108" i="2"/>
  <c r="BF108" i="2"/>
  <c r="T108" i="2"/>
  <c r="R108" i="2"/>
  <c r="P108" i="2"/>
  <c r="BI102" i="2"/>
  <c r="BH102" i="2"/>
  <c r="BG102" i="2"/>
  <c r="BF102" i="2"/>
  <c r="T102" i="2"/>
  <c r="R102" i="2"/>
  <c r="P102" i="2"/>
  <c r="BI91" i="2"/>
  <c r="BH91" i="2"/>
  <c r="BG91" i="2"/>
  <c r="BF91" i="2"/>
  <c r="T91" i="2"/>
  <c r="R91" i="2"/>
  <c r="P91" i="2"/>
  <c r="F84" i="2"/>
  <c r="F82" i="2"/>
  <c r="E80" i="2"/>
  <c r="F54" i="2"/>
  <c r="F52" i="2"/>
  <c r="E50" i="2"/>
  <c r="J24" i="2"/>
  <c r="E24" i="2"/>
  <c r="J85" i="2" s="1"/>
  <c r="J23" i="2"/>
  <c r="J21" i="2"/>
  <c r="E21" i="2"/>
  <c r="J84" i="2"/>
  <c r="J20" i="2"/>
  <c r="J18" i="2"/>
  <c r="E18" i="2"/>
  <c r="F55" i="2"/>
  <c r="J17" i="2"/>
  <c r="J12" i="2"/>
  <c r="J82" i="2"/>
  <c r="E7" i="2"/>
  <c r="E48" i="2"/>
  <c r="L50" i="1"/>
  <c r="AM50" i="1"/>
  <c r="AM49" i="1"/>
  <c r="L49" i="1"/>
  <c r="AM47" i="1"/>
  <c r="L47" i="1"/>
  <c r="L45" i="1"/>
  <c r="L44" i="1"/>
  <c r="BK221" i="2"/>
  <c r="J148" i="2"/>
  <c r="J215" i="2"/>
  <c r="BK192" i="2"/>
  <c r="J125" i="2"/>
  <c r="J106" i="3"/>
  <c r="BK143" i="2"/>
  <c r="J238" i="2"/>
  <c r="J172" i="2"/>
  <c r="BK245" i="2"/>
  <c r="BK166" i="2"/>
  <c r="BK148" i="2"/>
  <c r="BK114" i="3"/>
  <c r="J86" i="3"/>
  <c r="BK215" i="2"/>
  <c r="BK152" i="2"/>
  <c r="J178" i="2"/>
  <c r="BK197" i="2"/>
  <c r="BK131" i="2"/>
  <c r="BK86" i="3"/>
  <c r="J197" i="2"/>
  <c r="J154" i="2"/>
  <c r="BK227" i="2"/>
  <c r="J131" i="2"/>
  <c r="J166" i="2"/>
  <c r="BK137" i="2"/>
  <c r="BK99" i="3"/>
  <c r="J245" i="2"/>
  <c r="BK238" i="2"/>
  <c r="BK160" i="2"/>
  <c r="J108" i="2"/>
  <c r="BK93" i="3"/>
  <c r="BK210" i="2"/>
  <c r="BK102" i="2"/>
  <c r="BK185" i="2"/>
  <c r="J152" i="2"/>
  <c r="J102" i="2"/>
  <c r="J99" i="3"/>
  <c r="BK204" i="2"/>
  <c r="J91" i="2"/>
  <c r="J137" i="2"/>
  <c r="BK172" i="2"/>
  <c r="BK125" i="2"/>
  <c r="J114" i="3"/>
  <c r="BK106" i="3"/>
  <c r="J143" i="2"/>
  <c r="J210" i="2"/>
  <c r="J185" i="2"/>
  <c r="BK119" i="2"/>
  <c r="BK91" i="2"/>
  <c r="BK233" i="2"/>
  <c r="BK108" i="2"/>
  <c r="J160" i="2"/>
  <c r="BK154" i="2"/>
  <c r="J119" i="2"/>
  <c r="J227" i="2"/>
  <c r="J204" i="2"/>
  <c r="J233" i="2"/>
  <c r="BK178" i="2"/>
  <c r="J93" i="3"/>
  <c r="J221" i="2"/>
  <c r="AS54" i="1"/>
  <c r="J115" i="2"/>
  <c r="J192" i="2"/>
  <c r="BK115" i="2"/>
  <c r="BK118" i="2" l="1"/>
  <c r="J118" i="2" s="1"/>
  <c r="J62" i="2" s="1"/>
  <c r="T90" i="2"/>
  <c r="P90" i="2"/>
  <c r="R118" i="2"/>
  <c r="P203" i="2"/>
  <c r="P195" i="2" s="1"/>
  <c r="R92" i="3"/>
  <c r="R84" i="3"/>
  <c r="R83" i="3"/>
  <c r="R90" i="2"/>
  <c r="T118" i="2"/>
  <c r="BK203" i="2"/>
  <c r="J203" i="2" s="1"/>
  <c r="J67" i="2" s="1"/>
  <c r="R203" i="2"/>
  <c r="R195" i="2"/>
  <c r="P92" i="3"/>
  <c r="P84" i="3" s="1"/>
  <c r="P83" i="3" s="1"/>
  <c r="AU56" i="1" s="1"/>
  <c r="T92" i="3"/>
  <c r="T84" i="3"/>
  <c r="T83" i="3" s="1"/>
  <c r="BK90" i="2"/>
  <c r="J90" i="2" s="1"/>
  <c r="J61" i="2" s="1"/>
  <c r="P118" i="2"/>
  <c r="T203" i="2"/>
  <c r="T195" i="2" s="1"/>
  <c r="BK92" i="3"/>
  <c r="J92" i="3"/>
  <c r="J62" i="3"/>
  <c r="BK184" i="2"/>
  <c r="J184" i="2"/>
  <c r="J63" i="2" s="1"/>
  <c r="BK191" i="2"/>
  <c r="J191" i="2" s="1"/>
  <c r="J64" i="2" s="1"/>
  <c r="BK196" i="2"/>
  <c r="BK195" i="2" s="1"/>
  <c r="J195" i="2" s="1"/>
  <c r="J65" i="2" s="1"/>
  <c r="J196" i="2"/>
  <c r="J66" i="2" s="1"/>
  <c r="BK244" i="2"/>
  <c r="J244" i="2"/>
  <c r="J68" i="2"/>
  <c r="BK85" i="3"/>
  <c r="BK113" i="3"/>
  <c r="J113" i="3" s="1"/>
  <c r="J63" i="3" s="1"/>
  <c r="F80" i="3"/>
  <c r="E48" i="3"/>
  <c r="J52" i="3"/>
  <c r="J79" i="3"/>
  <c r="BE106" i="3"/>
  <c r="BE93" i="3"/>
  <c r="J55" i="3"/>
  <c r="BE99" i="3"/>
  <c r="BE114" i="3"/>
  <c r="AW56" i="1"/>
  <c r="BB56" i="1"/>
  <c r="BE86" i="3"/>
  <c r="J54" i="2"/>
  <c r="E78" i="2"/>
  <c r="BE108" i="2"/>
  <c r="F85" i="2"/>
  <c r="BE131" i="2"/>
  <c r="BE154" i="2"/>
  <c r="J55" i="2"/>
  <c r="BE160" i="2"/>
  <c r="BE166" i="2"/>
  <c r="BE172" i="2"/>
  <c r="BE102" i="2"/>
  <c r="BE143" i="2"/>
  <c r="BE148" i="2"/>
  <c r="BE185" i="2"/>
  <c r="BE192" i="2"/>
  <c r="BE197" i="2"/>
  <c r="BE210" i="2"/>
  <c r="BE215" i="2"/>
  <c r="BE233" i="2"/>
  <c r="BE238" i="2"/>
  <c r="J52" i="2"/>
  <c r="BE91" i="2"/>
  <c r="BE115" i="2"/>
  <c r="BE119" i="2"/>
  <c r="BE125" i="2"/>
  <c r="BE137" i="2"/>
  <c r="BE152" i="2"/>
  <c r="BE178" i="2"/>
  <c r="BE204" i="2"/>
  <c r="BE221" i="2"/>
  <c r="BE227" i="2"/>
  <c r="BE245" i="2"/>
  <c r="F35" i="2"/>
  <c r="BB55" i="1" s="1"/>
  <c r="BB54" i="1" s="1"/>
  <c r="W31" i="1" s="1"/>
  <c r="F37" i="3"/>
  <c r="BD56" i="1" s="1"/>
  <c r="F36" i="3"/>
  <c r="BC56" i="1"/>
  <c r="J34" i="2"/>
  <c r="AW55" i="1" s="1"/>
  <c r="F36" i="2"/>
  <c r="BC55" i="1" s="1"/>
  <c r="F34" i="2"/>
  <c r="BA55" i="1" s="1"/>
  <c r="F37" i="2"/>
  <c r="BD55" i="1" s="1"/>
  <c r="F34" i="3"/>
  <c r="BA56" i="1" s="1"/>
  <c r="P89" i="2" l="1"/>
  <c r="P88" i="2" s="1"/>
  <c r="AU55" i="1" s="1"/>
  <c r="AU54" i="1" s="1"/>
  <c r="T89" i="2"/>
  <c r="T88" i="2"/>
  <c r="BK84" i="3"/>
  <c r="J84" i="3"/>
  <c r="J60" i="3"/>
  <c r="R89" i="2"/>
  <c r="R88" i="2"/>
  <c r="BK89" i="2"/>
  <c r="BK88" i="2" s="1"/>
  <c r="J88" i="2" s="1"/>
  <c r="J30" i="2" s="1"/>
  <c r="AG55" i="1" s="1"/>
  <c r="J85" i="3"/>
  <c r="J61" i="3" s="1"/>
  <c r="F33" i="2"/>
  <c r="AZ55" i="1"/>
  <c r="BA54" i="1"/>
  <c r="AW54" i="1"/>
  <c r="AK30" i="1" s="1"/>
  <c r="J33" i="3"/>
  <c r="AV56" i="1" s="1"/>
  <c r="AT56" i="1" s="1"/>
  <c r="AX54" i="1"/>
  <c r="J33" i="2"/>
  <c r="AV55" i="1" s="1"/>
  <c r="AT55" i="1" s="1"/>
  <c r="BD54" i="1"/>
  <c r="W33" i="1"/>
  <c r="F33" i="3"/>
  <c r="AZ56" i="1" s="1"/>
  <c r="BC54" i="1"/>
  <c r="AY54" i="1" s="1"/>
  <c r="J89" i="2" l="1"/>
  <c r="J60" i="2" s="1"/>
  <c r="BK83" i="3"/>
  <c r="J83" i="3"/>
  <c r="J59" i="3"/>
  <c r="AN55" i="1"/>
  <c r="J59" i="2"/>
  <c r="J39" i="2"/>
  <c r="W32" i="1"/>
  <c r="W30" i="1"/>
  <c r="AZ54" i="1"/>
  <c r="W29" i="1" s="1"/>
  <c r="J30" i="3" l="1"/>
  <c r="AG56" i="1" s="1"/>
  <c r="AV54" i="1"/>
  <c r="AK29" i="1" s="1"/>
  <c r="J39" i="3" l="1"/>
  <c r="AN56" i="1"/>
  <c r="AG54" i="1"/>
  <c r="AK26" i="1"/>
  <c r="AK35" i="1"/>
  <c r="AT54" i="1"/>
  <c r="AN54" i="1"/>
</calcChain>
</file>

<file path=xl/sharedStrings.xml><?xml version="1.0" encoding="utf-8"?>
<sst xmlns="http://schemas.openxmlformats.org/spreadsheetml/2006/main" count="2547" uniqueCount="579">
  <si>
    <t>Export Komplet</t>
  </si>
  <si>
    <t>VZ</t>
  </si>
  <si>
    <t>2.0</t>
  </si>
  <si>
    <t>ZAMOK</t>
  </si>
  <si>
    <t>False</t>
  </si>
  <si>
    <t>{081f0aab-e006-4537-8eb8-aaae017b85a7}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</si>
  <si>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</si>
  <si>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</si>
  <si>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</si>
  <si>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</si>
  <si>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</si>
  <si>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</si>
  <si>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</si>
  <si>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</si>
  <si>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</si>
  <si>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</si>
  <si>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</si>
  <si>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mostu v km 264,883 zast. Ostrava Mariánské Hory - protinárazová zábrana</t>
  </si>
  <si>
    <t>KSO:</t>
  </si>
  <si>
    <t/>
  </si>
  <si>
    <t>CC-CZ:</t>
  </si>
  <si>
    <t>Místo:</t>
  </si>
  <si>
    <t>OŘ Ostrava</t>
  </si>
  <si>
    <t>Datum:</t>
  </si>
  <si>
    <t>29. 11. 2021</t>
  </si>
  <si>
    <t>Zadavatel:</t>
  </si>
  <si>
    <t>IČ:</t>
  </si>
  <si>
    <t>70994234</t>
  </si>
  <si>
    <t>Správa železnic. s.o.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</si>
  <si>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</si>
  <si>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</si>
  <si>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</si>
  <si>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</si>
  <si>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</si>
  <si>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</si>
  <si>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</si>
  <si>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</si>
  <si>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</si>
  <si>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</si>
  <si>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</si>
  <si>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</si>
  <si>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</si>
  <si>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</si>
  <si>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</si>
  <si>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</si>
  <si>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</si>
  <si>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</si>
  <si>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</si>
  <si>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</si>
  <si>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</si>
  <si>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</si>
  <si>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</si>
  <si>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</si>
  <si>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</si>
  <si>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</si>
  <si>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</si>
  <si>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</si>
  <si>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</si>
  <si>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</si>
  <si>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</si>
  <si>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</si>
  <si>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</si>
  <si>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</si>
  <si>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</si>
  <si>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</si>
  <si>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</si>
  <si>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</si>
  <si>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</si>
  <si>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</si>
  <si>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</si>
  <si>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</si>
  <si>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</si>
  <si>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</si>
  <si>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</si>
  <si>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</si>
  <si>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</si>
  <si>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</si>
  <si>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</si>
  <si>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- 01</t>
  </si>
  <si>
    <t>Protinárazová zábrana v km 264,883</t>
  </si>
  <si>
    <t>STA</t>
  </si>
  <si>
    <t>{6d09e97d-2d91-491a-b07f-0108950b6cc7}</t>
  </si>
  <si>
    <t>2</t>
  </si>
  <si>
    <t>SO - 02</t>
  </si>
  <si>
    <t>VRN- Vedlejší rozpočtové náklady</t>
  </si>
  <si>
    <t>{b2aec7ef-220a-4101-90b0-bf68d0532ebe}</t>
  </si>
  <si>
    <t>KRYCÍ LIST SOUPISU PRACÍ</t>
  </si>
  <si>
    <t>Objekt:</t>
  </si>
  <si>
    <t>SO - 01 - Protinárazová zábrana v km 264,883</t>
  </si>
  <si>
    <t>Správa železnic, s.o. OŘ Ostrava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</si>
  <si>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</si>
  <si>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</si>
  <si>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</si>
  <si>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</si>
  <si>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</si>
  <si>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</si>
  <si>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</si>
  <si>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</si>
  <si>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</si>
  <si>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</si>
  <si>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</si>
  <si>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 xml:space="preserve">    789 - Povrchové úpravy ocelových konstrukcí a technologických zařízení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</si>
  <si>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</si>
  <si>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</si>
  <si>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</si>
  <si>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</si>
  <si>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</si>
  <si>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</si>
  <si>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</si>
  <si>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</si>
  <si>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</si>
  <si>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</si>
  <si>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</si>
  <si>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</si>
  <si>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</si>
  <si>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</si>
  <si>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</si>
  <si>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</si>
  <si>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</si>
  <si>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</si>
  <si>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</si>
  <si>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K</t>
  </si>
  <si>
    <t>429172112</t>
  </si>
  <si>
    <t>Výroba ocelových prvků pro opravu mostů šroubovaných nebo svařovaných přes 100 kg</t>
  </si>
  <si>
    <t>kg</t>
  </si>
  <si>
    <t>CS ÚRS 2021 02</t>
  </si>
  <si>
    <t>-396884846</t>
  </si>
  <si>
    <t>PP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</si>
  <si>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přes 100 kg</t>
  </si>
  <si>
    <t>Online PSC</t>
  </si>
  <si>
    <t>https://podminky.urs.cz/item/CS_URS_2021_02/429172112</t>
  </si>
  <si>
    <t>VV</t>
  </si>
  <si>
    <t>materiál určen pro výrobu PNZ plech tl. 20 mm</t>
  </si>
  <si>
    <t>"horní a spodní část zábrany"(0,500*10,000)*2*160,000</t>
  </si>
  <si>
    <t>"čela k líci spodní stavby"(0,500*0,400)*2*160,000</t>
  </si>
  <si>
    <t>materiál určen pro výrobu PNZ plech tl. 30 mm</t>
  </si>
  <si>
    <t>"boční části zábrany"(0,400*10,000)*2*240,000</t>
  </si>
  <si>
    <t>"výztuhy vne PNZ"1500,000</t>
  </si>
  <si>
    <t>"kotevní desky pod zábranu"(1,000*1,200)*2*240,000</t>
  </si>
  <si>
    <t>Součet</t>
  </si>
  <si>
    <t>M</t>
  </si>
  <si>
    <t>13611248</t>
  </si>
  <si>
    <t>plech ocelový hladký jakost S235JR tl 20mm tabule</t>
  </si>
  <si>
    <t>t</t>
  </si>
  <si>
    <t>8</t>
  </si>
  <si>
    <t>-1567125250</t>
  </si>
  <si>
    <t>materiál určen pro výrobu PNZ</t>
  </si>
  <si>
    <t>"horní a spodní část zábrany"(0,500*10,000)*2*0,160*1,05</t>
  </si>
  <si>
    <t>"čela k líci spodní stavby"(0,500*0,400)*2*0,160*1,05</t>
  </si>
  <si>
    <t>3</t>
  </si>
  <si>
    <t>13611264</t>
  </si>
  <si>
    <t>plech ocelový hladký jakost S235JR tl 30mm tabule</t>
  </si>
  <si>
    <t>342830991</t>
  </si>
  <si>
    <t>"boční části zábrany"(0,400*10,000)*2*0,240*1,05</t>
  </si>
  <si>
    <t>"výztuhy vne PNZ"1,500*1,05</t>
  </si>
  <si>
    <t>"kotevní desky pod zábranu"(1,000*1,200)*2*0,240*1,05</t>
  </si>
  <si>
    <t>429172212</t>
  </si>
  <si>
    <t>Montáž ocelových prvků pro opravu mostů šroubovaných nebo svařovaných přes 100 kg</t>
  </si>
  <si>
    <t>15428984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</si>
  <si>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přes 100 kg</t>
  </si>
  <si>
    <t>https://podminky.urs.cz/item/CS_URS_2021_02/429172212</t>
  </si>
  <si>
    <t>9</t>
  </si>
  <si>
    <t>Ostatní konstrukce a práce, bourání</t>
  </si>
  <si>
    <t>5</t>
  </si>
  <si>
    <t>914111111</t>
  </si>
  <si>
    <t>Montáž svislé dopravní značky do velikosti 1 m2 objímkami na sloupek nebo konzolu</t>
  </si>
  <si>
    <t>kus</t>
  </si>
  <si>
    <t>697918759</t>
  </si>
  <si>
    <t>Montáž svislé dopravní značky základní velikosti do 1 m2 objímkami na sloupky nebo konzoly</t>
  </si>
  <si>
    <t>https://podminky.urs.cz/item/CS_URS_2021_02/914111111</t>
  </si>
  <si>
    <t>montáž dopravní značky podjezdní výška</t>
  </si>
  <si>
    <t>1,0</t>
  </si>
  <si>
    <t>6</t>
  </si>
  <si>
    <t>953961116</t>
  </si>
  <si>
    <t>Kotvy chemickým tmelem M 24 hl 210 mm do betonu, ŽB nebo kamene s vyvrtáním otvoru</t>
  </si>
  <si>
    <t>-442052253</t>
  </si>
  <si>
    <t>Kotvy chemické s vyvrtáním otvoru do betonu, železobetonu nebo tvrdého kamene tmel, velikost M 24, hloubka 210 mm</t>
  </si>
  <si>
    <t>https://podminky.urs.cz/item/CS_URS_2021_02/953961116</t>
  </si>
  <si>
    <t>chemické kotvy</t>
  </si>
  <si>
    <t>4*2</t>
  </si>
  <si>
    <t>7</t>
  </si>
  <si>
    <t>966006211</t>
  </si>
  <si>
    <t>Odstranění svislých dopravních značek ze sloupů, sloupků nebo konzol</t>
  </si>
  <si>
    <t>-1623821415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</si>
  <si>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</si>
  <si>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https://podminky.urs.cz/item/CS_URS_2021_02/966006211</t>
  </si>
  <si>
    <t>odstranění dopravní značky .- podjezdná výška</t>
  </si>
  <si>
    <t>977151111</t>
  </si>
  <si>
    <t>Jádrové vrty diamantovými korunkami do stavebních materiálů D do 35 mm</t>
  </si>
  <si>
    <t>m</t>
  </si>
  <si>
    <t>-1345448501</t>
  </si>
  <si>
    <t>Jádrové vrty diamantovými korunkami do stavebních materiálů (železobetonu, betonu, cihel, obkladů, dlažeb, kamene) průměru do 35 mm</t>
  </si>
  <si>
    <t>https://podminky.urs.cz/item/CS_URS_2021_02/977151111</t>
  </si>
  <si>
    <t>jádrové vrty pro ukotvení PNZ</t>
  </si>
  <si>
    <t>0,21*4*2</t>
  </si>
  <si>
    <t>31197010</t>
  </si>
  <si>
    <t>tyč závitová Zn bílý DIN 975 8.8 M22</t>
  </si>
  <si>
    <t>800336679</t>
  </si>
  <si>
    <t>materiál pro ukotvení PNZ</t>
  </si>
  <si>
    <t>0,40*4*2</t>
  </si>
  <si>
    <t>10</t>
  </si>
  <si>
    <t>31198211</t>
  </si>
  <si>
    <t>matice M22</t>
  </si>
  <si>
    <t>1540563210</t>
  </si>
  <si>
    <t>1,0*4*2</t>
  </si>
  <si>
    <t>11</t>
  </si>
  <si>
    <t>31121007</t>
  </si>
  <si>
    <t>podložka pod dřevěnou konstrukci DIN 440 D 24mm</t>
  </si>
  <si>
    <t>100 kus</t>
  </si>
  <si>
    <t>322364608</t>
  </si>
  <si>
    <t>12</t>
  </si>
  <si>
    <t>985131311</t>
  </si>
  <si>
    <t>Ruční dočištění ploch stěn, rubu kleneb a podlah ocelových kartáči</t>
  </si>
  <si>
    <t>m2</t>
  </si>
  <si>
    <t>594203722</t>
  </si>
  <si>
    <t>Očištění ploch stěn, rubu kleneb a podlah ruční dočištění ocelovými kartáči</t>
  </si>
  <si>
    <t>https://podminky.urs.cz/item/CS_URS_2021_02/985131311</t>
  </si>
  <si>
    <t>očištění úložných prahů před osazením PNZ</t>
  </si>
  <si>
    <t>2,0</t>
  </si>
  <si>
    <t>13</t>
  </si>
  <si>
    <t>985311113</t>
  </si>
  <si>
    <t>Reprofilace stěn cementovou sanační maltou tl přes 20 do 30 mm</t>
  </si>
  <si>
    <t>1889626149</t>
  </si>
  <si>
    <t>Reprofilace betonu sanačními maltami na cementové bázi ručně stěn, tloušťky přes 20 do 30 mm</t>
  </si>
  <si>
    <t>https://podminky.urs.cz/item/CS_URS_2021_02/985311113</t>
  </si>
  <si>
    <t>sanace úložných prahů</t>
  </si>
  <si>
    <t>14</t>
  </si>
  <si>
    <t>985323111</t>
  </si>
  <si>
    <t>Spojovací můstek reprofilovaného betonu na cementové bázi tl 1 mm</t>
  </si>
  <si>
    <t>-441680750</t>
  </si>
  <si>
    <t>Spojovací můstek reprofilovaného betonu na cementové bázi, tloušťky 1 mm</t>
  </si>
  <si>
    <t>https://podminky.urs.cz/item/CS_URS_2021_02/985323111</t>
  </si>
  <si>
    <t>spojovací můstek</t>
  </si>
  <si>
    <t>985324211</t>
  </si>
  <si>
    <t>Ochranný akrylátový nátěr betonu dvojnásobný s impregnací (OS-B)</t>
  </si>
  <si>
    <t>1139898796</t>
  </si>
  <si>
    <t>Ochranný nátěr betonu akrylátový dvojnásobný s impregnací (OS-B)</t>
  </si>
  <si>
    <t>https://podminky.urs.cz/item/CS_URS_2021_02/985324211</t>
  </si>
  <si>
    <t>sjednocující nátěr sanovaných ploch</t>
  </si>
  <si>
    <t>16</t>
  </si>
  <si>
    <t>985324911</t>
  </si>
  <si>
    <t>Příplatek k cenám ochranných nátěrů betonu za práci ve stísněném prostoru</t>
  </si>
  <si>
    <t>212353256</t>
  </si>
  <si>
    <t>Ochranný nátěr betonu Příplatek k cenám za práci ve stísněném prostoru</t>
  </si>
  <si>
    <t>https://podminky.urs.cz/item/CS_URS_2021_02/985324911</t>
  </si>
  <si>
    <t>příplatek</t>
  </si>
  <si>
    <t>997</t>
  </si>
  <si>
    <t>Přesun sutě</t>
  </si>
  <si>
    <t>17</t>
  </si>
  <si>
    <t>997013841</t>
  </si>
  <si>
    <t>Poplatek za uložení na skládce (skládkovné) odpadu po otryskávání bez obsahu nebezpečných látek kód odpadu 12 01 17</t>
  </si>
  <si>
    <t>2062029693</t>
  </si>
  <si>
    <t>Poplatek za uložení stavebního odpadu na skládce (skládkovné) odpadního materiálu po otryskávání bez obsahu nebezpečných látek zatříděného do Katalogu odpadů pod kódem 12 01 17</t>
  </si>
  <si>
    <t>https://podminky.urs.cz/item/CS_URS_2021_02/997013841</t>
  </si>
  <si>
    <t>abrazivo po otryskání</t>
  </si>
  <si>
    <t>1,042</t>
  </si>
  <si>
    <t>998</t>
  </si>
  <si>
    <t>Přesun hmot</t>
  </si>
  <si>
    <t>18</t>
  </si>
  <si>
    <t>998212111</t>
  </si>
  <si>
    <t>Přesun hmot pro mosty zděné, monolitické betonové nebo ocelové v do 20 m</t>
  </si>
  <si>
    <t>-2050163428</t>
  </si>
  <si>
    <t>Přesun hmot pro mosty zděné, betonové monolitické, spřažené ocelobetonové nebo kovové vodorovná dopravní vzdálenost do 100 m výška mostu do 20 m</t>
  </si>
  <si>
    <t>https://podminky.urs.cz/item/CS_URS_2021_02/998212111</t>
  </si>
  <si>
    <t>PSV</t>
  </si>
  <si>
    <t>Práce a dodávky PSV</t>
  </si>
  <si>
    <t>783</t>
  </si>
  <si>
    <t>Dokončovací práce - nátěry</t>
  </si>
  <si>
    <t>19</t>
  </si>
  <si>
    <t>783009401</t>
  </si>
  <si>
    <t>Bezpečnostní šrafování stěn nebo svislých ploch rovných</t>
  </si>
  <si>
    <t>1494518538</t>
  </si>
  <si>
    <t>https://podminky.urs.cz/item/CS_URS_2021_02/783009401</t>
  </si>
  <si>
    <t>žlutočerné šrafování čelní strany PNZ</t>
  </si>
  <si>
    <t>0,40*10,0</t>
  </si>
  <si>
    <t>789</t>
  </si>
  <si>
    <t>Povrchové úpravy ocelových konstrukcí a technologických zařízení</t>
  </si>
  <si>
    <t>20</t>
  </si>
  <si>
    <t>789212122</t>
  </si>
  <si>
    <t>Provedení otryskání zařízení členitých stupeň zarezavění B stupeň přípravy Sa 2 1/2</t>
  </si>
  <si>
    <t>-276793305</t>
  </si>
  <si>
    <t>Provedení otryskání povrchů zařízení suché abrazivní tryskání, s povrchem členitým stupeň zarezavění B, stupeň přípravy Sa 2½</t>
  </si>
  <si>
    <t>https://podminky.urs.cz/item/CS_URS_2021_02/789212122</t>
  </si>
  <si>
    <t>provední otryskání z vnější strany PNZ</t>
  </si>
  <si>
    <t>1,80*10,0+0,50+0,40*2+0,50*1,20*2*2</t>
  </si>
  <si>
    <t>R - položka 1</t>
  </si>
  <si>
    <t>abrazivo ( např. TRYMAT ) materiál určen pro pro otryskání ocel. konstrukcí, pytlovaný</t>
  </si>
  <si>
    <t>32</t>
  </si>
  <si>
    <t>-500525333</t>
  </si>
  <si>
    <t>abrazivo ( křemičitý písek ) materiál určen pro pro otryskání ocel. konstrukcí, pytlovaný</t>
  </si>
  <si>
    <t>abrazivo pro otryskání ( vydatnost 0,048t ú m2 )</t>
  </si>
  <si>
    <t>21,700*0,048</t>
  </si>
  <si>
    <t>22</t>
  </si>
  <si>
    <t>789323211</t>
  </si>
  <si>
    <t>Zhotovení nátěru ocelových konstrukcí třídy III dvousložkového základního tl do 80 µm</t>
  </si>
  <si>
    <t>-723763505</t>
  </si>
  <si>
    <t>Zhotovení nátěru ocelových konstrukcí třídy III dvousložkového základního, tloušťky do 80 μm</t>
  </si>
  <si>
    <t>https://podminky.urs.cz/item/CS_URS_2021_02/789323211</t>
  </si>
  <si>
    <t>základní nátěr</t>
  </si>
  <si>
    <t>21,700</t>
  </si>
  <si>
    <t>23</t>
  </si>
  <si>
    <t>789323216</t>
  </si>
  <si>
    <t>Zhotovení nátěru ocelových konstrukcí třídy III dvousložkového mezivrstvy tl do 80 µm</t>
  </si>
  <si>
    <t>84030680</t>
  </si>
  <si>
    <t>Zhotovení nátěru ocelových konstrukcí třídy III dvousložkového mezivrstvy, tloušťky do 80 μm</t>
  </si>
  <si>
    <t>https://podminky.urs.cz/item/CS_URS_2021_02/789323216</t>
  </si>
  <si>
    <t>2 x mezivrstva</t>
  </si>
  <si>
    <t>21,700*2</t>
  </si>
  <si>
    <t>24</t>
  </si>
  <si>
    <t>789323221</t>
  </si>
  <si>
    <t>Zhotovení nátěru ocelových konstrukcí třídy III dvousložkového krycího (vrchního) tl do 80 µm</t>
  </si>
  <si>
    <t>-197447924</t>
  </si>
  <si>
    <t>Zhotovení nátěru ocelových konstrukcí třídy III dvousložkového krycího (vrchního), tloušťky do 80 μm</t>
  </si>
  <si>
    <t>https://podminky.urs.cz/item/CS_URS_2021_02/789323221</t>
  </si>
  <si>
    <t>vrchní nátěr</t>
  </si>
  <si>
    <t>25</t>
  </si>
  <si>
    <t>R - položka 2</t>
  </si>
  <si>
    <t>materiál pro provedení ochranného nátěrového systému ONS - 23</t>
  </si>
  <si>
    <t>1581181467</t>
  </si>
  <si>
    <t>materiál pro provedení ochranného nátěrového systému ONS - 23, nátěrový systém tl. 320 µm</t>
  </si>
  <si>
    <t>materiál pro nátěr PNZ</t>
  </si>
  <si>
    <t>(21,700*4)*0,40</t>
  </si>
  <si>
    <t>26</t>
  </si>
  <si>
    <t>789351160</t>
  </si>
  <si>
    <t>Zhotovení nátěru pásového dvousložkového tl 50 µm na zařízení s povrchem členitým</t>
  </si>
  <si>
    <t>1603395072</t>
  </si>
  <si>
    <t>Zhotovení nátěrů pásových korozně namáhaných míst (svary, hrany, kouty, šroubové spoje, apod.) tloušťky 50 μm zařízení s povrchem členitým dvousložkových</t>
  </si>
  <si>
    <t>https://podminky.urs.cz/item/CS_URS_2021_02/789351160</t>
  </si>
  <si>
    <t>zřízení pásového nátěru z celkové plochy 20%</t>
  </si>
  <si>
    <t>21,700*0,25</t>
  </si>
  <si>
    <t>HZS</t>
  </si>
  <si>
    <t>Hodinové zúčtovací sazby</t>
  </si>
  <si>
    <t>27</t>
  </si>
  <si>
    <t>HZS1451</t>
  </si>
  <si>
    <t>Hodinová zúčtovací sazba dělník údržby mostů</t>
  </si>
  <si>
    <t>hod</t>
  </si>
  <si>
    <t>512</t>
  </si>
  <si>
    <t>-439651795</t>
  </si>
  <si>
    <t>Hodinové zúčtovací sazby profesí HSV provádění konstrukcí inženýrských a dopravních staveb dělník údržby mostů</t>
  </si>
  <si>
    <t>https://podminky.urs.cz/item/CS_URS_2021_02/HZS1451</t>
  </si>
  <si>
    <t>odřezání kotevních šroubů stávající zábrany</t>
  </si>
  <si>
    <t>1*2,0</t>
  </si>
  <si>
    <t>rozpálení stávající PNZ</t>
  </si>
  <si>
    <t>1*4</t>
  </si>
  <si>
    <t>SO - 02 - VRN- Vedlejší rozpočtové náklady</t>
  </si>
  <si>
    <t>VRN - Vedlejší rozpočtové náklady</t>
  </si>
  <si>
    <t xml:space="preserve">    VRN1 - Průzkumné, geodetické a projektové práce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</si>
  <si>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</si>
  <si>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</si>
  <si>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</si>
  <si>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</si>
  <si>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</si>
  <si>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</si>
  <si>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013244000</t>
  </si>
  <si>
    <t>Dokumentace pro provádění stavby</t>
  </si>
  <si>
    <t>soubor…</t>
  </si>
  <si>
    <t>1024</t>
  </si>
  <si>
    <t>636238316</t>
  </si>
  <si>
    <t>https://podminky.urs.cz/item/CS_URS_2021_02/013244000</t>
  </si>
  <si>
    <t>výrobní dokumentace PNZ včetně statického posouzení PNZ a jejího nového uložení do spodní stavby mostu a zpracování projektu pro PKO</t>
  </si>
  <si>
    <t>VRN6</t>
  </si>
  <si>
    <t>Územní vlivy</t>
  </si>
  <si>
    <t>065002000</t>
  </si>
  <si>
    <t>Mimostaveništní doprava materiálů</t>
  </si>
  <si>
    <t>km…</t>
  </si>
  <si>
    <t>1548012479</t>
  </si>
  <si>
    <t>https://podminky.urs.cz/item/CS_URS_2021_02/065002000</t>
  </si>
  <si>
    <t>přeprava PNZ z místa výroby na místo vložení</t>
  </si>
  <si>
    <t>100*2</t>
  </si>
  <si>
    <t>111010021000</t>
  </si>
  <si>
    <t>Kolový jeřáb nosnost 28 t</t>
  </si>
  <si>
    <t>Sh</t>
  </si>
  <si>
    <t>292897424</t>
  </si>
  <si>
    <t>naložení PNZ v místě výroby</t>
  </si>
  <si>
    <t>1*3,0</t>
  </si>
  <si>
    <t>složení PNZ v místě vložení PNZ</t>
  </si>
  <si>
    <t>R - položka 3</t>
  </si>
  <si>
    <t>Kolový jeřáb nosnost 28 t přeprava v km</t>
  </si>
  <si>
    <t>km</t>
  </si>
  <si>
    <t>-720814439</t>
  </si>
  <si>
    <t>přeprava jeřábu na místo nakládky</t>
  </si>
  <si>
    <t>50*2</t>
  </si>
  <si>
    <t>přeprava jeřábu na místo vykládky</t>
  </si>
  <si>
    <t>30*2</t>
  </si>
  <si>
    <t>VRN7</t>
  </si>
  <si>
    <t>Provozní vlivy</t>
  </si>
  <si>
    <t>072002000</t>
  </si>
  <si>
    <t>Silniční provoz</t>
  </si>
  <si>
    <t>soubor</t>
  </si>
  <si>
    <t>-1662441888</t>
  </si>
  <si>
    <t>https://podminky.urs.cz/item/CS_URS_2021_02/072002000</t>
  </si>
  <si>
    <t>Náklady na přechodné dopravní značení ( SSZ ) po dobu úplné a částečné uzavírky komunikace.</t>
  </si>
  <si>
    <t>Předpokládaní doba pronájmu 3 dny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</si>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</sst>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2/985311113" TargetMode="External"/><Relationship Id="rId13" Type="http://schemas.openxmlformats.org/officeDocument/2006/relationships/hyperlink" Target="https://podminky.urs.cz/item/CS_URS_2021_02/998212111" TargetMode="External"/><Relationship Id="rId18" Type="http://schemas.openxmlformats.org/officeDocument/2006/relationships/hyperlink" Target="https://podminky.urs.cz/item/CS_URS_2021_02/789323221" TargetMode="External"/><Relationship Id="rId3" Type="http://schemas.openxmlformats.org/officeDocument/2006/relationships/hyperlink" Target="https://podminky.urs.cz/item/CS_URS_2021_02/914111111" TargetMode="External"/><Relationship Id="rId21" Type="http://schemas.openxmlformats.org/officeDocument/2006/relationships/drawing" Target="../drawings/drawing2.xml"/><Relationship Id="rId7" Type="http://schemas.openxmlformats.org/officeDocument/2006/relationships/hyperlink" Target="https://podminky.urs.cz/item/CS_URS_2021_02/985131311" TargetMode="External"/><Relationship Id="rId12" Type="http://schemas.openxmlformats.org/officeDocument/2006/relationships/hyperlink" Target="https://podminky.urs.cz/item/CS_URS_2021_02/997013841" TargetMode="External"/><Relationship Id="rId17" Type="http://schemas.openxmlformats.org/officeDocument/2006/relationships/hyperlink" Target="https://podminky.urs.cz/item/CS_URS_2021_02/789323216" TargetMode="External"/><Relationship Id="rId2" Type="http://schemas.openxmlformats.org/officeDocument/2006/relationships/hyperlink" Target="https://podminky.urs.cz/item/CS_URS_2021_02/429172212" TargetMode="External"/><Relationship Id="rId16" Type="http://schemas.openxmlformats.org/officeDocument/2006/relationships/hyperlink" Target="https://podminky.urs.cz/item/CS_URS_2021_02/789323211" TargetMode="External"/><Relationship Id="rId20" Type="http://schemas.openxmlformats.org/officeDocument/2006/relationships/hyperlink" Target="https://podminky.urs.cz/item/CS_URS_2021_02/HZS1451" TargetMode="External"/><Relationship Id="rId1" Type="http://schemas.openxmlformats.org/officeDocument/2006/relationships/hyperlink" Target="https://podminky.urs.cz/item/CS_URS_2021_02/429172112" TargetMode="External"/><Relationship Id="rId6" Type="http://schemas.openxmlformats.org/officeDocument/2006/relationships/hyperlink" Target="https://podminky.urs.cz/item/CS_URS_2021_02/977151111" TargetMode="External"/><Relationship Id="rId11" Type="http://schemas.openxmlformats.org/officeDocument/2006/relationships/hyperlink" Target="https://podminky.urs.cz/item/CS_URS_2021_02/985324911" TargetMode="External"/><Relationship Id="rId5" Type="http://schemas.openxmlformats.org/officeDocument/2006/relationships/hyperlink" Target="https://podminky.urs.cz/item/CS_URS_2021_02/966006211" TargetMode="External"/><Relationship Id="rId15" Type="http://schemas.openxmlformats.org/officeDocument/2006/relationships/hyperlink" Target="https://podminky.urs.cz/item/CS_URS_2021_02/789212122" TargetMode="External"/><Relationship Id="rId10" Type="http://schemas.openxmlformats.org/officeDocument/2006/relationships/hyperlink" Target="https://podminky.urs.cz/item/CS_URS_2021_02/985324211" TargetMode="External"/><Relationship Id="rId19" Type="http://schemas.openxmlformats.org/officeDocument/2006/relationships/hyperlink" Target="https://podminky.urs.cz/item/CS_URS_2021_02/789351160" TargetMode="External"/><Relationship Id="rId4" Type="http://schemas.openxmlformats.org/officeDocument/2006/relationships/hyperlink" Target="https://podminky.urs.cz/item/CS_URS_2021_02/953961116" TargetMode="External"/><Relationship Id="rId9" Type="http://schemas.openxmlformats.org/officeDocument/2006/relationships/hyperlink" Target="https://podminky.urs.cz/item/CS_URS_2021_02/985323111" TargetMode="External"/><Relationship Id="rId14" Type="http://schemas.openxmlformats.org/officeDocument/2006/relationships/hyperlink" Target="https://podminky.urs.cz/item/CS_URS_2021_02/783009401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1_02/072002000" TargetMode="External"/><Relationship Id="rId2" Type="http://schemas.openxmlformats.org/officeDocument/2006/relationships/hyperlink" Target="https://podminky.urs.cz/item/CS_URS_2021_02/065002000" TargetMode="External"/><Relationship Id="rId1" Type="http://schemas.openxmlformats.org/officeDocument/2006/relationships/hyperlink" Target="https://podminky.urs.cz/item/CS_URS_2021_02/013244000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8"/>
  <sheetViews>
    <sheetView showGridLines="0" topLeftCell="A4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59"/>
      <c r="AS2" s="359"/>
      <c r="AT2" s="359"/>
      <c r="AU2" s="359"/>
      <c r="AV2" s="359"/>
      <c r="AW2" s="359"/>
      <c r="AX2" s="359"/>
      <c r="AY2" s="359"/>
      <c r="AZ2" s="359"/>
      <c r="BA2" s="359"/>
      <c r="BB2" s="359"/>
      <c r="BC2" s="359"/>
      <c r="BD2" s="359"/>
      <c r="BE2" s="35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3" t="s">
        <v>14</v>
      </c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23"/>
      <c r="AQ5" s="23"/>
      <c r="AR5" s="21"/>
      <c r="BE5" s="320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5" t="s">
        <v>17</v>
      </c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23"/>
      <c r="AQ6" s="23"/>
      <c r="AR6" s="21"/>
      <c r="BE6" s="32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21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2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1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1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1"/>
      <c r="BS12" s="18" t="s">
        <v>6</v>
      </c>
    </row>
    <row r="13" spans="1:74" s="1" customFormat="1" ht="12" customHeight="1">
      <c r="B13" s="22"/>
      <c r="C13" s="23"/>
      <c r="D13" s="30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32</v>
      </c>
      <c r="AO13" s="23"/>
      <c r="AP13" s="23"/>
      <c r="AQ13" s="23"/>
      <c r="AR13" s="21"/>
      <c r="BE13" s="321"/>
      <c r="BS13" s="18" t="s">
        <v>6</v>
      </c>
    </row>
    <row r="14" spans="1:74">
      <c r="B14" s="22"/>
      <c r="C14" s="23"/>
      <c r="D14" s="23"/>
      <c r="E14" s="326" t="s">
        <v>32</v>
      </c>
      <c r="F14" s="327"/>
      <c r="G14" s="327"/>
      <c r="H14" s="327"/>
      <c r="I14" s="327"/>
      <c r="J14" s="327"/>
      <c r="K14" s="327"/>
      <c r="L14" s="327"/>
      <c r="M14" s="327"/>
      <c r="N14" s="327"/>
      <c r="O14" s="327"/>
      <c r="P14" s="327"/>
      <c r="Q14" s="327"/>
      <c r="R14" s="327"/>
      <c r="S14" s="327"/>
      <c r="T14" s="327"/>
      <c r="U14" s="327"/>
      <c r="V14" s="327"/>
      <c r="W14" s="327"/>
      <c r="X14" s="327"/>
      <c r="Y14" s="327"/>
      <c r="Z14" s="327"/>
      <c r="AA14" s="327"/>
      <c r="AB14" s="327"/>
      <c r="AC14" s="327"/>
      <c r="AD14" s="327"/>
      <c r="AE14" s="327"/>
      <c r="AF14" s="327"/>
      <c r="AG14" s="327"/>
      <c r="AH14" s="327"/>
      <c r="AI14" s="327"/>
      <c r="AJ14" s="327"/>
      <c r="AK14" s="30" t="s">
        <v>29</v>
      </c>
      <c r="AL14" s="23"/>
      <c r="AM14" s="23"/>
      <c r="AN14" s="32" t="s">
        <v>32</v>
      </c>
      <c r="AO14" s="23"/>
      <c r="AP14" s="23"/>
      <c r="AQ14" s="23"/>
      <c r="AR14" s="21"/>
      <c r="BE14" s="32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1"/>
      <c r="BS15" s="18" t="s">
        <v>4</v>
      </c>
    </row>
    <row r="16" spans="1:74" s="1" customFormat="1" ht="12" customHeight="1">
      <c r="B16" s="22"/>
      <c r="C16" s="23"/>
      <c r="D16" s="30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1"/>
      <c r="BS17" s="18" t="s">
        <v>35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1"/>
      <c r="BS18" s="18" t="s">
        <v>6</v>
      </c>
    </row>
    <row r="19" spans="1:71" s="1" customFormat="1" ht="12" customHeight="1">
      <c r="B19" s="22"/>
      <c r="C19" s="23"/>
      <c r="D19" s="30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1"/>
      <c r="BS20" s="18" t="s">
        <v>35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1"/>
    </row>
    <row r="22" spans="1:71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1"/>
    </row>
    <row r="23" spans="1:71" s="1" customFormat="1" ht="47.25" customHeight="1">
      <c r="B23" s="22"/>
      <c r="C23" s="23"/>
      <c r="D23" s="23"/>
      <c r="E23" s="328" t="s">
        <v>38</v>
      </c>
      <c r="F23" s="328"/>
      <c r="G23" s="328"/>
      <c r="H23" s="328"/>
      <c r="I23" s="328"/>
      <c r="J23" s="328"/>
      <c r="K23" s="328"/>
      <c r="L23" s="328"/>
      <c r="M23" s="328"/>
      <c r="N23" s="328"/>
      <c r="O23" s="328"/>
      <c r="P23" s="328"/>
      <c r="Q23" s="328"/>
      <c r="R23" s="328"/>
      <c r="S23" s="328"/>
      <c r="T23" s="328"/>
      <c r="U23" s="328"/>
      <c r="V23" s="328"/>
      <c r="W23" s="328"/>
      <c r="X23" s="328"/>
      <c r="Y23" s="328"/>
      <c r="Z23" s="328"/>
      <c r="AA23" s="328"/>
      <c r="AB23" s="328"/>
      <c r="AC23" s="328"/>
      <c r="AD23" s="328"/>
      <c r="AE23" s="328"/>
      <c r="AF23" s="328"/>
      <c r="AG23" s="328"/>
      <c r="AH23" s="328"/>
      <c r="AI23" s="328"/>
      <c r="AJ23" s="328"/>
      <c r="AK23" s="328"/>
      <c r="AL23" s="328"/>
      <c r="AM23" s="328"/>
      <c r="AN23" s="328"/>
      <c r="AO23" s="23"/>
      <c r="AP23" s="23"/>
      <c r="AQ23" s="23"/>
      <c r="AR23" s="21"/>
      <c r="BE23" s="32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21"/>
    </row>
    <row r="26" spans="1:71" s="2" customFormat="1" ht="25.9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29">
        <f>ROUND(AG54,2)</f>
        <v>0</v>
      </c>
      <c r="AL26" s="330"/>
      <c r="AM26" s="330"/>
      <c r="AN26" s="330"/>
      <c r="AO26" s="330"/>
      <c r="AP26" s="37"/>
      <c r="AQ26" s="37"/>
      <c r="AR26" s="40"/>
      <c r="BE26" s="32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21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31" t="s">
        <v>40</v>
      </c>
      <c r="M28" s="331"/>
      <c r="N28" s="331"/>
      <c r="O28" s="331"/>
      <c r="P28" s="331"/>
      <c r="Q28" s="37"/>
      <c r="R28" s="37"/>
      <c r="S28" s="37"/>
      <c r="T28" s="37"/>
      <c r="U28" s="37"/>
      <c r="V28" s="37"/>
      <c r="W28" s="331" t="s">
        <v>41</v>
      </c>
      <c r="X28" s="331"/>
      <c r="Y28" s="331"/>
      <c r="Z28" s="331"/>
      <c r="AA28" s="331"/>
      <c r="AB28" s="331"/>
      <c r="AC28" s="331"/>
      <c r="AD28" s="331"/>
      <c r="AE28" s="331"/>
      <c r="AF28" s="37"/>
      <c r="AG28" s="37"/>
      <c r="AH28" s="37"/>
      <c r="AI28" s="37"/>
      <c r="AJ28" s="37"/>
      <c r="AK28" s="331" t="s">
        <v>42</v>
      </c>
      <c r="AL28" s="331"/>
      <c r="AM28" s="331"/>
      <c r="AN28" s="331"/>
      <c r="AO28" s="331"/>
      <c r="AP28" s="37"/>
      <c r="AQ28" s="37"/>
      <c r="AR28" s="40"/>
      <c r="BE28" s="321"/>
    </row>
    <row r="29" spans="1:71" s="3" customFormat="1" ht="14.45" customHeight="1"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334">
        <v>0.21</v>
      </c>
      <c r="M29" s="333"/>
      <c r="N29" s="333"/>
      <c r="O29" s="333"/>
      <c r="P29" s="333"/>
      <c r="Q29" s="42"/>
      <c r="R29" s="42"/>
      <c r="S29" s="42"/>
      <c r="T29" s="42"/>
      <c r="U29" s="42"/>
      <c r="V29" s="42"/>
      <c r="W29" s="332">
        <f>ROUND(AZ54, 2)</f>
        <v>0</v>
      </c>
      <c r="X29" s="333"/>
      <c r="Y29" s="333"/>
      <c r="Z29" s="333"/>
      <c r="AA29" s="333"/>
      <c r="AB29" s="333"/>
      <c r="AC29" s="333"/>
      <c r="AD29" s="333"/>
      <c r="AE29" s="333"/>
      <c r="AF29" s="42"/>
      <c r="AG29" s="42"/>
      <c r="AH29" s="42"/>
      <c r="AI29" s="42"/>
      <c r="AJ29" s="42"/>
      <c r="AK29" s="332">
        <f>ROUND(AV54, 2)</f>
        <v>0</v>
      </c>
      <c r="AL29" s="333"/>
      <c r="AM29" s="333"/>
      <c r="AN29" s="333"/>
      <c r="AO29" s="333"/>
      <c r="AP29" s="42"/>
      <c r="AQ29" s="42"/>
      <c r="AR29" s="43"/>
      <c r="BE29" s="322"/>
    </row>
    <row r="30" spans="1:71" s="3" customFormat="1" ht="14.45" customHeight="1"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334">
        <v>0.15</v>
      </c>
      <c r="M30" s="333"/>
      <c r="N30" s="333"/>
      <c r="O30" s="333"/>
      <c r="P30" s="333"/>
      <c r="Q30" s="42"/>
      <c r="R30" s="42"/>
      <c r="S30" s="42"/>
      <c r="T30" s="42"/>
      <c r="U30" s="42"/>
      <c r="V30" s="42"/>
      <c r="W30" s="332">
        <f>ROUND(BA54, 2)</f>
        <v>0</v>
      </c>
      <c r="X30" s="333"/>
      <c r="Y30" s="333"/>
      <c r="Z30" s="333"/>
      <c r="AA30" s="333"/>
      <c r="AB30" s="333"/>
      <c r="AC30" s="333"/>
      <c r="AD30" s="333"/>
      <c r="AE30" s="333"/>
      <c r="AF30" s="42"/>
      <c r="AG30" s="42"/>
      <c r="AH30" s="42"/>
      <c r="AI30" s="42"/>
      <c r="AJ30" s="42"/>
      <c r="AK30" s="332">
        <f>ROUND(AW54, 2)</f>
        <v>0</v>
      </c>
      <c r="AL30" s="333"/>
      <c r="AM30" s="333"/>
      <c r="AN30" s="333"/>
      <c r="AO30" s="333"/>
      <c r="AP30" s="42"/>
      <c r="AQ30" s="42"/>
      <c r="AR30" s="43"/>
      <c r="BE30" s="322"/>
    </row>
    <row r="31" spans="1:71" s="3" customFormat="1" ht="14.45" hidden="1" customHeight="1"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334">
        <v>0.21</v>
      </c>
      <c r="M31" s="333"/>
      <c r="N31" s="333"/>
      <c r="O31" s="333"/>
      <c r="P31" s="333"/>
      <c r="Q31" s="42"/>
      <c r="R31" s="42"/>
      <c r="S31" s="42"/>
      <c r="T31" s="42"/>
      <c r="U31" s="42"/>
      <c r="V31" s="42"/>
      <c r="W31" s="332">
        <f>ROUND(BB54, 2)</f>
        <v>0</v>
      </c>
      <c r="X31" s="333"/>
      <c r="Y31" s="333"/>
      <c r="Z31" s="333"/>
      <c r="AA31" s="333"/>
      <c r="AB31" s="333"/>
      <c r="AC31" s="333"/>
      <c r="AD31" s="333"/>
      <c r="AE31" s="333"/>
      <c r="AF31" s="42"/>
      <c r="AG31" s="42"/>
      <c r="AH31" s="42"/>
      <c r="AI31" s="42"/>
      <c r="AJ31" s="42"/>
      <c r="AK31" s="332">
        <v>0</v>
      </c>
      <c r="AL31" s="333"/>
      <c r="AM31" s="333"/>
      <c r="AN31" s="333"/>
      <c r="AO31" s="333"/>
      <c r="AP31" s="42"/>
      <c r="AQ31" s="42"/>
      <c r="AR31" s="43"/>
      <c r="BE31" s="322"/>
    </row>
    <row r="32" spans="1:71" s="3" customFormat="1" ht="14.45" hidden="1" customHeight="1"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334">
        <v>0.15</v>
      </c>
      <c r="M32" s="333"/>
      <c r="N32" s="333"/>
      <c r="O32" s="333"/>
      <c r="P32" s="333"/>
      <c r="Q32" s="42"/>
      <c r="R32" s="42"/>
      <c r="S32" s="42"/>
      <c r="T32" s="42"/>
      <c r="U32" s="42"/>
      <c r="V32" s="42"/>
      <c r="W32" s="332">
        <f>ROUND(BC54, 2)</f>
        <v>0</v>
      </c>
      <c r="X32" s="333"/>
      <c r="Y32" s="333"/>
      <c r="Z32" s="333"/>
      <c r="AA32" s="333"/>
      <c r="AB32" s="333"/>
      <c r="AC32" s="333"/>
      <c r="AD32" s="333"/>
      <c r="AE32" s="333"/>
      <c r="AF32" s="42"/>
      <c r="AG32" s="42"/>
      <c r="AH32" s="42"/>
      <c r="AI32" s="42"/>
      <c r="AJ32" s="42"/>
      <c r="AK32" s="332">
        <v>0</v>
      </c>
      <c r="AL32" s="333"/>
      <c r="AM32" s="333"/>
      <c r="AN32" s="333"/>
      <c r="AO32" s="333"/>
      <c r="AP32" s="42"/>
      <c r="AQ32" s="42"/>
      <c r="AR32" s="43"/>
      <c r="BE32" s="322"/>
    </row>
    <row r="33" spans="1:57" s="3" customFormat="1" ht="14.45" hidden="1" customHeight="1"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334">
        <v>0</v>
      </c>
      <c r="M33" s="333"/>
      <c r="N33" s="333"/>
      <c r="O33" s="333"/>
      <c r="P33" s="333"/>
      <c r="Q33" s="42"/>
      <c r="R33" s="42"/>
      <c r="S33" s="42"/>
      <c r="T33" s="42"/>
      <c r="U33" s="42"/>
      <c r="V33" s="42"/>
      <c r="W33" s="332">
        <f>ROUND(BD54, 2)</f>
        <v>0</v>
      </c>
      <c r="X33" s="333"/>
      <c r="Y33" s="333"/>
      <c r="Z33" s="333"/>
      <c r="AA33" s="333"/>
      <c r="AB33" s="333"/>
      <c r="AC33" s="333"/>
      <c r="AD33" s="333"/>
      <c r="AE33" s="333"/>
      <c r="AF33" s="42"/>
      <c r="AG33" s="42"/>
      <c r="AH33" s="42"/>
      <c r="AI33" s="42"/>
      <c r="AJ33" s="42"/>
      <c r="AK33" s="332">
        <v>0</v>
      </c>
      <c r="AL33" s="333"/>
      <c r="AM33" s="333"/>
      <c r="AN33" s="333"/>
      <c r="AO33" s="333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335" t="s">
        <v>51</v>
      </c>
      <c r="Y35" s="336"/>
      <c r="Z35" s="336"/>
      <c r="AA35" s="336"/>
      <c r="AB35" s="336"/>
      <c r="AC35" s="46"/>
      <c r="AD35" s="46"/>
      <c r="AE35" s="46"/>
      <c r="AF35" s="46"/>
      <c r="AG35" s="46"/>
      <c r="AH35" s="46"/>
      <c r="AI35" s="46"/>
      <c r="AJ35" s="46"/>
      <c r="AK35" s="337">
        <f>SUM(AK26:AK33)</f>
        <v>0</v>
      </c>
      <c r="AL35" s="336"/>
      <c r="AM35" s="336"/>
      <c r="AN35" s="336"/>
      <c r="AO35" s="338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1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9" t="str">
        <f>K6</f>
        <v>Oprava mostu v km 264,883 zast. Ostrava Mariánské Hory - protinárazová zábrana</v>
      </c>
      <c r="M45" s="340"/>
      <c r="N45" s="340"/>
      <c r="O45" s="340"/>
      <c r="P45" s="340"/>
      <c r="Q45" s="340"/>
      <c r="R45" s="340"/>
      <c r="S45" s="340"/>
      <c r="T45" s="340"/>
      <c r="U45" s="340"/>
      <c r="V45" s="340"/>
      <c r="W45" s="340"/>
      <c r="X45" s="340"/>
      <c r="Y45" s="340"/>
      <c r="Z45" s="340"/>
      <c r="AA45" s="340"/>
      <c r="AB45" s="340"/>
      <c r="AC45" s="340"/>
      <c r="AD45" s="340"/>
      <c r="AE45" s="340"/>
      <c r="AF45" s="340"/>
      <c r="AG45" s="340"/>
      <c r="AH45" s="340"/>
      <c r="AI45" s="340"/>
      <c r="AJ45" s="340"/>
      <c r="AK45" s="340"/>
      <c r="AL45" s="340"/>
      <c r="AM45" s="340"/>
      <c r="AN45" s="340"/>
      <c r="AO45" s="340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OŘ Ostrava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41" t="str">
        <f>IF(AN8= "","",AN8)</f>
        <v>29. 11. 2021</v>
      </c>
      <c r="AN47" s="341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Správa železnic. s.o. OŘ ostrava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33</v>
      </c>
      <c r="AJ49" s="37"/>
      <c r="AK49" s="37"/>
      <c r="AL49" s="37"/>
      <c r="AM49" s="342" t="str">
        <f>IF(E17="","",E17)</f>
        <v xml:space="preserve"> </v>
      </c>
      <c r="AN49" s="343"/>
      <c r="AO49" s="343"/>
      <c r="AP49" s="343"/>
      <c r="AQ49" s="37"/>
      <c r="AR49" s="40"/>
      <c r="AS49" s="344" t="s">
        <v>53</v>
      </c>
      <c r="AT49" s="345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31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36</v>
      </c>
      <c r="AJ50" s="37"/>
      <c r="AK50" s="37"/>
      <c r="AL50" s="37"/>
      <c r="AM50" s="342" t="str">
        <f>IF(E20="","",E20)</f>
        <v xml:space="preserve"> </v>
      </c>
      <c r="AN50" s="343"/>
      <c r="AO50" s="343"/>
      <c r="AP50" s="343"/>
      <c r="AQ50" s="37"/>
      <c r="AR50" s="40"/>
      <c r="AS50" s="346"/>
      <c r="AT50" s="347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48"/>
      <c r="AT51" s="349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50" t="s">
        <v>54</v>
      </c>
      <c r="D52" s="351"/>
      <c r="E52" s="351"/>
      <c r="F52" s="351"/>
      <c r="G52" s="351"/>
      <c r="H52" s="67"/>
      <c r="I52" s="352" t="s">
        <v>55</v>
      </c>
      <c r="J52" s="351"/>
      <c r="K52" s="351"/>
      <c r="L52" s="351"/>
      <c r="M52" s="351"/>
      <c r="N52" s="351"/>
      <c r="O52" s="351"/>
      <c r="P52" s="351"/>
      <c r="Q52" s="351"/>
      <c r="R52" s="351"/>
      <c r="S52" s="351"/>
      <c r="T52" s="351"/>
      <c r="U52" s="351"/>
      <c r="V52" s="351"/>
      <c r="W52" s="351"/>
      <c r="X52" s="351"/>
      <c r="Y52" s="351"/>
      <c r="Z52" s="351"/>
      <c r="AA52" s="351"/>
      <c r="AB52" s="351"/>
      <c r="AC52" s="351"/>
      <c r="AD52" s="351"/>
      <c r="AE52" s="351"/>
      <c r="AF52" s="351"/>
      <c r="AG52" s="353" t="s">
        <v>56</v>
      </c>
      <c r="AH52" s="351"/>
      <c r="AI52" s="351"/>
      <c r="AJ52" s="351"/>
      <c r="AK52" s="351"/>
      <c r="AL52" s="351"/>
      <c r="AM52" s="351"/>
      <c r="AN52" s="352" t="s">
        <v>57</v>
      </c>
      <c r="AO52" s="351"/>
      <c r="AP52" s="351"/>
      <c r="AQ52" s="68" t="s">
        <v>58</v>
      </c>
      <c r="AR52" s="40"/>
      <c r="AS52" s="69" t="s">
        <v>59</v>
      </c>
      <c r="AT52" s="70" t="s">
        <v>60</v>
      </c>
      <c r="AU52" s="70" t="s">
        <v>61</v>
      </c>
      <c r="AV52" s="70" t="s">
        <v>62</v>
      </c>
      <c r="AW52" s="70" t="s">
        <v>63</v>
      </c>
      <c r="AX52" s="70" t="s">
        <v>64</v>
      </c>
      <c r="AY52" s="70" t="s">
        <v>65</v>
      </c>
      <c r="AZ52" s="70" t="s">
        <v>66</v>
      </c>
      <c r="BA52" s="70" t="s">
        <v>67</v>
      </c>
      <c r="BB52" s="70" t="s">
        <v>68</v>
      </c>
      <c r="BC52" s="70" t="s">
        <v>69</v>
      </c>
      <c r="BD52" s="71" t="s">
        <v>70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71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7">
        <f>ROUND(SUM(AG55:AG56),2)</f>
        <v>0</v>
      </c>
      <c r="AH54" s="357"/>
      <c r="AI54" s="357"/>
      <c r="AJ54" s="357"/>
      <c r="AK54" s="357"/>
      <c r="AL54" s="357"/>
      <c r="AM54" s="357"/>
      <c r="AN54" s="358">
        <f>SUM(AG54,AT54)</f>
        <v>0</v>
      </c>
      <c r="AO54" s="358"/>
      <c r="AP54" s="358"/>
      <c r="AQ54" s="79" t="s">
        <v>19</v>
      </c>
      <c r="AR54" s="80"/>
      <c r="AS54" s="81">
        <f>ROUND(SUM(AS55:AS56),2)</f>
        <v>0</v>
      </c>
      <c r="AT54" s="82">
        <f>ROUND(SUM(AV54:AW54),2)</f>
        <v>0</v>
      </c>
      <c r="AU54" s="83">
        <f>ROUND(SUM(AU55:AU56),5)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ROUND(SUM(AZ55:AZ56),2)</f>
        <v>0</v>
      </c>
      <c r="BA54" s="82">
        <f>ROUND(SUM(BA55:BA56),2)</f>
        <v>0</v>
      </c>
      <c r="BB54" s="82">
        <f>ROUND(SUM(BB55:BB56),2)</f>
        <v>0</v>
      </c>
      <c r="BC54" s="82">
        <f>ROUND(SUM(BC55:BC56),2)</f>
        <v>0</v>
      </c>
      <c r="BD54" s="84">
        <f>ROUND(SUM(BD55:BD56),2)</f>
        <v>0</v>
      </c>
      <c r="BS54" s="85" t="s">
        <v>72</v>
      </c>
      <c r="BT54" s="85" t="s">
        <v>73</v>
      </c>
      <c r="BU54" s="86" t="s">
        <v>74</v>
      </c>
      <c r="BV54" s="85" t="s">
        <v>75</v>
      </c>
      <c r="BW54" s="85" t="s">
        <v>5</v>
      </c>
      <c r="BX54" s="85" t="s">
        <v>76</v>
      </c>
      <c r="CL54" s="85" t="s">
        <v>19</v>
      </c>
    </row>
    <row r="55" spans="1:91" s="7" customFormat="1" ht="24.75" customHeight="1">
      <c r="A55" s="87" t="s">
        <v>77</v>
      </c>
      <c r="B55" s="88"/>
      <c r="C55" s="89"/>
      <c r="D55" s="356" t="s">
        <v>78</v>
      </c>
      <c r="E55" s="356"/>
      <c r="F55" s="356"/>
      <c r="G55" s="356"/>
      <c r="H55" s="356"/>
      <c r="I55" s="90"/>
      <c r="J55" s="356" t="s">
        <v>79</v>
      </c>
      <c r="K55" s="356"/>
      <c r="L55" s="356"/>
      <c r="M55" s="356"/>
      <c r="N55" s="356"/>
      <c r="O55" s="356"/>
      <c r="P55" s="356"/>
      <c r="Q55" s="356"/>
      <c r="R55" s="356"/>
      <c r="S55" s="356"/>
      <c r="T55" s="356"/>
      <c r="U55" s="356"/>
      <c r="V55" s="356"/>
      <c r="W55" s="356"/>
      <c r="X55" s="356"/>
      <c r="Y55" s="356"/>
      <c r="Z55" s="356"/>
      <c r="AA55" s="356"/>
      <c r="AB55" s="356"/>
      <c r="AC55" s="356"/>
      <c r="AD55" s="356"/>
      <c r="AE55" s="356"/>
      <c r="AF55" s="356"/>
      <c r="AG55" s="354">
        <f>'SO - 01 - Protinárazová z...'!J30</f>
        <v>0</v>
      </c>
      <c r="AH55" s="355"/>
      <c r="AI55" s="355"/>
      <c r="AJ55" s="355"/>
      <c r="AK55" s="355"/>
      <c r="AL55" s="355"/>
      <c r="AM55" s="355"/>
      <c r="AN55" s="354">
        <f>SUM(AG55,AT55)</f>
        <v>0</v>
      </c>
      <c r="AO55" s="355"/>
      <c r="AP55" s="355"/>
      <c r="AQ55" s="91" t="s">
        <v>80</v>
      </c>
      <c r="AR55" s="92"/>
      <c r="AS55" s="93">
        <v>0</v>
      </c>
      <c r="AT55" s="94">
        <f>ROUND(SUM(AV55:AW55),2)</f>
        <v>0</v>
      </c>
      <c r="AU55" s="95">
        <f>'SO - 01 - Protinárazová z...'!P88</f>
        <v>0</v>
      </c>
      <c r="AV55" s="94">
        <f>'SO - 01 - Protinárazová z...'!J33</f>
        <v>0</v>
      </c>
      <c r="AW55" s="94">
        <f>'SO - 01 - Protinárazová z...'!J34</f>
        <v>0</v>
      </c>
      <c r="AX55" s="94">
        <f>'SO - 01 - Protinárazová z...'!J35</f>
        <v>0</v>
      </c>
      <c r="AY55" s="94">
        <f>'SO - 01 - Protinárazová z...'!J36</f>
        <v>0</v>
      </c>
      <c r="AZ55" s="94">
        <f>'SO - 01 - Protinárazová z...'!F33</f>
        <v>0</v>
      </c>
      <c r="BA55" s="94">
        <f>'SO - 01 - Protinárazová z...'!F34</f>
        <v>0</v>
      </c>
      <c r="BB55" s="94">
        <f>'SO - 01 - Protinárazová z...'!F35</f>
        <v>0</v>
      </c>
      <c r="BC55" s="94">
        <f>'SO - 01 - Protinárazová z...'!F36</f>
        <v>0</v>
      </c>
      <c r="BD55" s="96">
        <f>'SO - 01 - Protinárazová z...'!F37</f>
        <v>0</v>
      </c>
      <c r="BT55" s="97" t="s">
        <v>14</v>
      </c>
      <c r="BV55" s="97" t="s">
        <v>75</v>
      </c>
      <c r="BW55" s="97" t="s">
        <v>81</v>
      </c>
      <c r="BX55" s="97" t="s">
        <v>5</v>
      </c>
      <c r="CL55" s="97" t="s">
        <v>19</v>
      </c>
      <c r="CM55" s="97" t="s">
        <v>82</v>
      </c>
    </row>
    <row r="56" spans="1:91" s="7" customFormat="1" ht="24.75" customHeight="1">
      <c r="A56" s="87" t="s">
        <v>77</v>
      </c>
      <c r="B56" s="88"/>
      <c r="C56" s="89"/>
      <c r="D56" s="356" t="s">
        <v>83</v>
      </c>
      <c r="E56" s="356"/>
      <c r="F56" s="356"/>
      <c r="G56" s="356"/>
      <c r="H56" s="356"/>
      <c r="I56" s="90"/>
      <c r="J56" s="356" t="s">
        <v>84</v>
      </c>
      <c r="K56" s="356"/>
      <c r="L56" s="356"/>
      <c r="M56" s="356"/>
      <c r="N56" s="356"/>
      <c r="O56" s="356"/>
      <c r="P56" s="356"/>
      <c r="Q56" s="356"/>
      <c r="R56" s="356"/>
      <c r="S56" s="356"/>
      <c r="T56" s="356"/>
      <c r="U56" s="356"/>
      <c r="V56" s="356"/>
      <c r="W56" s="356"/>
      <c r="X56" s="356"/>
      <c r="Y56" s="356"/>
      <c r="Z56" s="356"/>
      <c r="AA56" s="356"/>
      <c r="AB56" s="356"/>
      <c r="AC56" s="356"/>
      <c r="AD56" s="356"/>
      <c r="AE56" s="356"/>
      <c r="AF56" s="356"/>
      <c r="AG56" s="354">
        <f>'SO - 02 - VRN- Vedlejší r...'!J30</f>
        <v>0</v>
      </c>
      <c r="AH56" s="355"/>
      <c r="AI56" s="355"/>
      <c r="AJ56" s="355"/>
      <c r="AK56" s="355"/>
      <c r="AL56" s="355"/>
      <c r="AM56" s="355"/>
      <c r="AN56" s="354">
        <f>SUM(AG56,AT56)</f>
        <v>0</v>
      </c>
      <c r="AO56" s="355"/>
      <c r="AP56" s="355"/>
      <c r="AQ56" s="91" t="s">
        <v>80</v>
      </c>
      <c r="AR56" s="92"/>
      <c r="AS56" s="98">
        <v>0</v>
      </c>
      <c r="AT56" s="99">
        <f>ROUND(SUM(AV56:AW56),2)</f>
        <v>0</v>
      </c>
      <c r="AU56" s="100">
        <f>'SO - 02 - VRN- Vedlejší r...'!P83</f>
        <v>0</v>
      </c>
      <c r="AV56" s="99">
        <f>'SO - 02 - VRN- Vedlejší r...'!J33</f>
        <v>0</v>
      </c>
      <c r="AW56" s="99">
        <f>'SO - 02 - VRN- Vedlejší r...'!J34</f>
        <v>0</v>
      </c>
      <c r="AX56" s="99">
        <f>'SO - 02 - VRN- Vedlejší r...'!J35</f>
        <v>0</v>
      </c>
      <c r="AY56" s="99">
        <f>'SO - 02 - VRN- Vedlejší r...'!J36</f>
        <v>0</v>
      </c>
      <c r="AZ56" s="99">
        <f>'SO - 02 - VRN- Vedlejší r...'!F33</f>
        <v>0</v>
      </c>
      <c r="BA56" s="99">
        <f>'SO - 02 - VRN- Vedlejší r...'!F34</f>
        <v>0</v>
      </c>
      <c r="BB56" s="99">
        <f>'SO - 02 - VRN- Vedlejší r...'!F35</f>
        <v>0</v>
      </c>
      <c r="BC56" s="99">
        <f>'SO - 02 - VRN- Vedlejší r...'!F36</f>
        <v>0</v>
      </c>
      <c r="BD56" s="101">
        <f>'SO - 02 - VRN- Vedlejší r...'!F37</f>
        <v>0</v>
      </c>
      <c r="BT56" s="97" t="s">
        <v>14</v>
      </c>
      <c r="BV56" s="97" t="s">
        <v>75</v>
      </c>
      <c r="BW56" s="97" t="s">
        <v>85</v>
      </c>
      <c r="BX56" s="97" t="s">
        <v>5</v>
      </c>
      <c r="CL56" s="97" t="s">
        <v>19</v>
      </c>
      <c r="CM56" s="97" t="s">
        <v>82</v>
      </c>
    </row>
    <row r="57" spans="1:91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pans="1:91" s="2" customFormat="1" ht="6.95" customHeight="1">
      <c r="A58" s="35"/>
      <c r="B58" s="48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algorithmName="SHA-512" hashValue="nRdDSvvpqkHfFlgvoZCFL0iaM5el31LuI3TQPGilCOAk+uz7Yd6Lf5lUH4MyCyqYrGqx7x4NyZ14HANitdkZjw==" saltValue="kL70T9GGXUmHJANNvk/l1OzUN30SszGVgJ+ODR4i27FXZ8BRUVRY5r4+NCmgyi2kh8So6CkpEE0LIXVfVEA+E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- 01 - Protinárazová z...'!C2" display="/"/>
    <hyperlink ref="A56" location="'SO - 02 - VRN- Vedlejší r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3"/>
  <sheetViews>
    <sheetView showGridLines="0" topLeftCell="A227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81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86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0" t="str">
        <f>'Rekapitulace stavby'!K6</f>
        <v>Oprava mostu v km 264,883 zast. Ostrava Mariánské Hory - protinárazová zábrana</v>
      </c>
      <c r="F7" s="361"/>
      <c r="G7" s="361"/>
      <c r="H7" s="361"/>
      <c r="L7" s="21"/>
    </row>
    <row r="8" spans="1:46" s="2" customFormat="1" ht="12" customHeight="1">
      <c r="A8" s="35"/>
      <c r="B8" s="40"/>
      <c r="C8" s="35"/>
      <c r="D8" s="106" t="s">
        <v>87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2" t="s">
        <v>88</v>
      </c>
      <c r="F9" s="363"/>
      <c r="G9" s="363"/>
      <c r="H9" s="363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29. 11. 2021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89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4" t="str">
        <f>'Rekapitulace stavby'!E14</f>
        <v>Vyplň údaj</v>
      </c>
      <c r="F18" s="365"/>
      <c r="G18" s="365"/>
      <c r="H18" s="365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6" t="s">
        <v>19</v>
      </c>
      <c r="F27" s="366"/>
      <c r="G27" s="366"/>
      <c r="H27" s="366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ROUND(J88,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ROUND((SUM(BE88:BE252)),  2)</f>
        <v>0</v>
      </c>
      <c r="G33" s="35"/>
      <c r="H33" s="35"/>
      <c r="I33" s="119">
        <v>0.21</v>
      </c>
      <c r="J33" s="118">
        <f>ROUND(((SUM(BE88:BE252))*I33),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ROUND((SUM(BF88:BF252)),  2)</f>
        <v>0</v>
      </c>
      <c r="G34" s="35"/>
      <c r="H34" s="35"/>
      <c r="I34" s="119">
        <v>0.15</v>
      </c>
      <c r="J34" s="118">
        <f>ROUND(((SUM(BF88:BF252))*I34),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ROUND((SUM(BG88:BG252)),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ROUND((SUM(BH88:BH252)),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ROUND((SUM(BI88:BI252)),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90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Oprava mostu v km 264,883 zast. Ostrava Mariánské Hory - protinárazová zábrana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87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9" t="str">
        <f>E9</f>
        <v>SO - 01 - Protinárazová zábrana v km 264,883</v>
      </c>
      <c r="F50" s="369"/>
      <c r="G50" s="369"/>
      <c r="H50" s="36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OŘ Ostrava</v>
      </c>
      <c r="G52" s="37"/>
      <c r="H52" s="37"/>
      <c r="I52" s="30" t="s">
        <v>23</v>
      </c>
      <c r="J52" s="60" t="str">
        <f>IF(J12="","",J12)</f>
        <v>29. 11. 2021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Správa železnic, s.o. OŘ Ostrava</v>
      </c>
      <c r="G54" s="37"/>
      <c r="H54" s="37"/>
      <c r="I54" s="30" t="s">
        <v>33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91</v>
      </c>
      <c r="D57" s="132"/>
      <c r="E57" s="132"/>
      <c r="F57" s="132"/>
      <c r="G57" s="132"/>
      <c r="H57" s="132"/>
      <c r="I57" s="132"/>
      <c r="J57" s="133" t="s">
        <v>92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J88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93</v>
      </c>
    </row>
    <row r="60" spans="1:47" s="9" customFormat="1" ht="24.95" customHeight="1">
      <c r="B60" s="135"/>
      <c r="C60" s="136"/>
      <c r="D60" s="137" t="s">
        <v>94</v>
      </c>
      <c r="E60" s="138"/>
      <c r="F60" s="138"/>
      <c r="G60" s="138"/>
      <c r="H60" s="138"/>
      <c r="I60" s="138"/>
      <c r="J60" s="139">
        <f>J89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95</v>
      </c>
      <c r="E61" s="144"/>
      <c r="F61" s="144"/>
      <c r="G61" s="144"/>
      <c r="H61" s="144"/>
      <c r="I61" s="144"/>
      <c r="J61" s="145">
        <f>J90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96</v>
      </c>
      <c r="E62" s="144"/>
      <c r="F62" s="144"/>
      <c r="G62" s="144"/>
      <c r="H62" s="144"/>
      <c r="I62" s="144"/>
      <c r="J62" s="145">
        <f>J118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97</v>
      </c>
      <c r="E63" s="144"/>
      <c r="F63" s="144"/>
      <c r="G63" s="144"/>
      <c r="H63" s="144"/>
      <c r="I63" s="144"/>
      <c r="J63" s="145">
        <f>J184</f>
        <v>0</v>
      </c>
      <c r="K63" s="142"/>
      <c r="L63" s="146"/>
    </row>
    <row r="64" spans="1:47" s="10" customFormat="1" ht="19.899999999999999" customHeight="1">
      <c r="B64" s="141"/>
      <c r="C64" s="142"/>
      <c r="D64" s="143" t="s">
        <v>98</v>
      </c>
      <c r="E64" s="144"/>
      <c r="F64" s="144"/>
      <c r="G64" s="144"/>
      <c r="H64" s="144"/>
      <c r="I64" s="144"/>
      <c r="J64" s="145">
        <f>J191</f>
        <v>0</v>
      </c>
      <c r="K64" s="142"/>
      <c r="L64" s="146"/>
    </row>
    <row r="65" spans="1:31" s="9" customFormat="1" ht="24.95" customHeight="1">
      <c r="B65" s="135"/>
      <c r="C65" s="136"/>
      <c r="D65" s="137" t="s">
        <v>99</v>
      </c>
      <c r="E65" s="138"/>
      <c r="F65" s="138"/>
      <c r="G65" s="138"/>
      <c r="H65" s="138"/>
      <c r="I65" s="138"/>
      <c r="J65" s="139">
        <f>J195</f>
        <v>0</v>
      </c>
      <c r="K65" s="136"/>
      <c r="L65" s="140"/>
    </row>
    <row r="66" spans="1:31" s="10" customFormat="1" ht="19.899999999999999" customHeight="1">
      <c r="B66" s="141"/>
      <c r="C66" s="142"/>
      <c r="D66" s="143" t="s">
        <v>100</v>
      </c>
      <c r="E66" s="144"/>
      <c r="F66" s="144"/>
      <c r="G66" s="144"/>
      <c r="H66" s="144"/>
      <c r="I66" s="144"/>
      <c r="J66" s="145">
        <f>J196</f>
        <v>0</v>
      </c>
      <c r="K66" s="142"/>
      <c r="L66" s="146"/>
    </row>
    <row r="67" spans="1:31" s="10" customFormat="1" ht="19.899999999999999" customHeight="1">
      <c r="B67" s="141"/>
      <c r="C67" s="142"/>
      <c r="D67" s="143" t="s">
        <v>101</v>
      </c>
      <c r="E67" s="144"/>
      <c r="F67" s="144"/>
      <c r="G67" s="144"/>
      <c r="H67" s="144"/>
      <c r="I67" s="144"/>
      <c r="J67" s="145">
        <f>J203</f>
        <v>0</v>
      </c>
      <c r="K67" s="142"/>
      <c r="L67" s="146"/>
    </row>
    <row r="68" spans="1:31" s="9" customFormat="1" ht="24.95" customHeight="1">
      <c r="B68" s="135"/>
      <c r="C68" s="136"/>
      <c r="D68" s="137" t="s">
        <v>102</v>
      </c>
      <c r="E68" s="138"/>
      <c r="F68" s="138"/>
      <c r="G68" s="138"/>
      <c r="H68" s="138"/>
      <c r="I68" s="138"/>
      <c r="J68" s="139">
        <f>J244</f>
        <v>0</v>
      </c>
      <c r="K68" s="136"/>
      <c r="L68" s="140"/>
    </row>
    <row r="69" spans="1:31" s="2" customFormat="1" ht="21.75" customHeight="1">
      <c r="A69" s="35"/>
      <c r="B69" s="36"/>
      <c r="C69" s="37"/>
      <c r="D69" s="37"/>
      <c r="E69" s="37"/>
      <c r="F69" s="37"/>
      <c r="G69" s="37"/>
      <c r="H69" s="37"/>
      <c r="I69" s="37"/>
      <c r="J69" s="37"/>
      <c r="K69" s="37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48"/>
      <c r="C70" s="49"/>
      <c r="D70" s="49"/>
      <c r="E70" s="49"/>
      <c r="F70" s="49"/>
      <c r="G70" s="49"/>
      <c r="H70" s="49"/>
      <c r="I70" s="49"/>
      <c r="J70" s="49"/>
      <c r="K70" s="49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4" spans="1:31" s="2" customFormat="1" ht="6.95" customHeight="1">
      <c r="A74" s="35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24.95" customHeight="1">
      <c r="A75" s="35"/>
      <c r="B75" s="36"/>
      <c r="C75" s="24" t="s">
        <v>103</v>
      </c>
      <c r="D75" s="37"/>
      <c r="E75" s="37"/>
      <c r="F75" s="37"/>
      <c r="G75" s="37"/>
      <c r="H75" s="37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16</v>
      </c>
      <c r="D77" s="37"/>
      <c r="E77" s="37"/>
      <c r="F77" s="37"/>
      <c r="G77" s="37"/>
      <c r="H77" s="37"/>
      <c r="I77" s="37"/>
      <c r="J77" s="37"/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67" t="str">
        <f>E7</f>
        <v>Oprava mostu v km 264,883 zast. Ostrava Mariánské Hory - protinárazová zábrana</v>
      </c>
      <c r="F78" s="368"/>
      <c r="G78" s="368"/>
      <c r="H78" s="368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87</v>
      </c>
      <c r="D79" s="37"/>
      <c r="E79" s="37"/>
      <c r="F79" s="37"/>
      <c r="G79" s="37"/>
      <c r="H79" s="37"/>
      <c r="I79" s="37"/>
      <c r="J79" s="37"/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9" t="str">
        <f>E9</f>
        <v>SO - 01 - Protinárazová zábrana v km 264,883</v>
      </c>
      <c r="F80" s="369"/>
      <c r="G80" s="369"/>
      <c r="H80" s="369"/>
      <c r="I80" s="37"/>
      <c r="J80" s="37"/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F12</f>
        <v>OŘ Ostrava</v>
      </c>
      <c r="G82" s="37"/>
      <c r="H82" s="37"/>
      <c r="I82" s="30" t="s">
        <v>23</v>
      </c>
      <c r="J82" s="60" t="str">
        <f>IF(J12="","",J12)</f>
        <v>29. 11. 2021</v>
      </c>
      <c r="K82" s="37"/>
      <c r="L82" s="107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07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5.2" customHeight="1">
      <c r="A84" s="35"/>
      <c r="B84" s="36"/>
      <c r="C84" s="30" t="s">
        <v>25</v>
      </c>
      <c r="D84" s="37"/>
      <c r="E84" s="37"/>
      <c r="F84" s="28" t="str">
        <f>E15</f>
        <v>Správa železnic, s.o. OŘ Ostrava</v>
      </c>
      <c r="G84" s="37"/>
      <c r="H84" s="37"/>
      <c r="I84" s="30" t="s">
        <v>33</v>
      </c>
      <c r="J84" s="33" t="str">
        <f>E21</f>
        <v xml:space="preserve"> </v>
      </c>
      <c r="K84" s="37"/>
      <c r="L84" s="107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15.2" customHeight="1">
      <c r="A85" s="35"/>
      <c r="B85" s="36"/>
      <c r="C85" s="30" t="s">
        <v>31</v>
      </c>
      <c r="D85" s="37"/>
      <c r="E85" s="37"/>
      <c r="F85" s="28" t="str">
        <f>IF(E18="","",E18)</f>
        <v>Vyplň údaj</v>
      </c>
      <c r="G85" s="37"/>
      <c r="H85" s="37"/>
      <c r="I85" s="30" t="s">
        <v>36</v>
      </c>
      <c r="J85" s="33" t="str">
        <f>E24</f>
        <v xml:space="preserve"> </v>
      </c>
      <c r="K85" s="37"/>
      <c r="L85" s="107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07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47"/>
      <c r="B87" s="148"/>
      <c r="C87" s="149" t="s">
        <v>104</v>
      </c>
      <c r="D87" s="150" t="s">
        <v>58</v>
      </c>
      <c r="E87" s="150" t="s">
        <v>54</v>
      </c>
      <c r="F87" s="150" t="s">
        <v>55</v>
      </c>
      <c r="G87" s="150" t="s">
        <v>105</v>
      </c>
      <c r="H87" s="150" t="s">
        <v>106</v>
      </c>
      <c r="I87" s="150" t="s">
        <v>107</v>
      </c>
      <c r="J87" s="150" t="s">
        <v>92</v>
      </c>
      <c r="K87" s="151" t="s">
        <v>108</v>
      </c>
      <c r="L87" s="152"/>
      <c r="M87" s="69" t="s">
        <v>19</v>
      </c>
      <c r="N87" s="70" t="s">
        <v>43</v>
      </c>
      <c r="O87" s="70" t="s">
        <v>109</v>
      </c>
      <c r="P87" s="70" t="s">
        <v>110</v>
      </c>
      <c r="Q87" s="70" t="s">
        <v>111</v>
      </c>
      <c r="R87" s="70" t="s">
        <v>112</v>
      </c>
      <c r="S87" s="70" t="s">
        <v>113</v>
      </c>
      <c r="T87" s="71" t="s">
        <v>114</v>
      </c>
      <c r="U87" s="147"/>
      <c r="V87" s="147"/>
      <c r="W87" s="147"/>
      <c r="X87" s="147"/>
      <c r="Y87" s="147"/>
      <c r="Z87" s="147"/>
      <c r="AA87" s="147"/>
      <c r="AB87" s="147"/>
      <c r="AC87" s="147"/>
      <c r="AD87" s="147"/>
      <c r="AE87" s="147"/>
    </row>
    <row r="88" spans="1:65" s="2" customFormat="1" ht="22.9" customHeight="1">
      <c r="A88" s="35"/>
      <c r="B88" s="36"/>
      <c r="C88" s="76" t="s">
        <v>115</v>
      </c>
      <c r="D88" s="37"/>
      <c r="E88" s="37"/>
      <c r="F88" s="37"/>
      <c r="G88" s="37"/>
      <c r="H88" s="37"/>
      <c r="I88" s="37"/>
      <c r="J88" s="153">
        <f>BK88</f>
        <v>0</v>
      </c>
      <c r="K88" s="37"/>
      <c r="L88" s="40"/>
      <c r="M88" s="72"/>
      <c r="N88" s="154"/>
      <c r="O88" s="73"/>
      <c r="P88" s="155">
        <f>P89+P195+P244</f>
        <v>0</v>
      </c>
      <c r="Q88" s="73"/>
      <c r="R88" s="155">
        <f>R89+R195+R244</f>
        <v>6.1166407999999999</v>
      </c>
      <c r="S88" s="73"/>
      <c r="T88" s="156">
        <f>T89+T195+T244</f>
        <v>7.528E-3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72</v>
      </c>
      <c r="AU88" s="18" t="s">
        <v>93</v>
      </c>
      <c r="BK88" s="157">
        <f>BK89+BK195+BK244</f>
        <v>0</v>
      </c>
    </row>
    <row r="89" spans="1:65" s="12" customFormat="1" ht="25.9" customHeight="1">
      <c r="B89" s="158"/>
      <c r="C89" s="159"/>
      <c r="D89" s="160" t="s">
        <v>72</v>
      </c>
      <c r="E89" s="161" t="s">
        <v>116</v>
      </c>
      <c r="F89" s="161" t="s">
        <v>117</v>
      </c>
      <c r="G89" s="159"/>
      <c r="H89" s="159"/>
      <c r="I89" s="162"/>
      <c r="J89" s="163">
        <f>BK89</f>
        <v>0</v>
      </c>
      <c r="K89" s="159"/>
      <c r="L89" s="164"/>
      <c r="M89" s="165"/>
      <c r="N89" s="166"/>
      <c r="O89" s="166"/>
      <c r="P89" s="167">
        <f>P90+P118+P184+P191</f>
        <v>0</v>
      </c>
      <c r="Q89" s="166"/>
      <c r="R89" s="167">
        <f>R90+R118+R184+R191</f>
        <v>6.0810807999999996</v>
      </c>
      <c r="S89" s="166"/>
      <c r="T89" s="168">
        <f>T90+T118+T184+T191</f>
        <v>7.528E-3</v>
      </c>
      <c r="AR89" s="169" t="s">
        <v>14</v>
      </c>
      <c r="AT89" s="170" t="s">
        <v>72</v>
      </c>
      <c r="AU89" s="170" t="s">
        <v>73</v>
      </c>
      <c r="AY89" s="169" t="s">
        <v>118</v>
      </c>
      <c r="BK89" s="171">
        <f>BK90+BK118+BK184+BK191</f>
        <v>0</v>
      </c>
    </row>
    <row r="90" spans="1:65" s="12" customFormat="1" ht="22.9" customHeight="1">
      <c r="B90" s="158"/>
      <c r="C90" s="159"/>
      <c r="D90" s="160" t="s">
        <v>72</v>
      </c>
      <c r="E90" s="172" t="s">
        <v>119</v>
      </c>
      <c r="F90" s="172" t="s">
        <v>120</v>
      </c>
      <c r="G90" s="159"/>
      <c r="H90" s="159"/>
      <c r="I90" s="162"/>
      <c r="J90" s="173">
        <f>BK90</f>
        <v>0</v>
      </c>
      <c r="K90" s="159"/>
      <c r="L90" s="164"/>
      <c r="M90" s="165"/>
      <c r="N90" s="166"/>
      <c r="O90" s="166"/>
      <c r="P90" s="167">
        <f>SUM(P91:P117)</f>
        <v>0</v>
      </c>
      <c r="Q90" s="166"/>
      <c r="R90" s="167">
        <f>SUM(R91:R117)</f>
        <v>5.9429999999999996</v>
      </c>
      <c r="S90" s="166"/>
      <c r="T90" s="168">
        <f>SUM(T91:T117)</f>
        <v>0</v>
      </c>
      <c r="AR90" s="169" t="s">
        <v>14</v>
      </c>
      <c r="AT90" s="170" t="s">
        <v>72</v>
      </c>
      <c r="AU90" s="170" t="s">
        <v>14</v>
      </c>
      <c r="AY90" s="169" t="s">
        <v>118</v>
      </c>
      <c r="BK90" s="171">
        <f>SUM(BK91:BK117)</f>
        <v>0</v>
      </c>
    </row>
    <row r="91" spans="1:65" s="2" customFormat="1" ht="16.5" customHeight="1">
      <c r="A91" s="35"/>
      <c r="B91" s="36"/>
      <c r="C91" s="174" t="s">
        <v>14</v>
      </c>
      <c r="D91" s="174" t="s">
        <v>121</v>
      </c>
      <c r="E91" s="175" t="s">
        <v>122</v>
      </c>
      <c r="F91" s="176" t="s">
        <v>123</v>
      </c>
      <c r="G91" s="177" t="s">
        <v>124</v>
      </c>
      <c r="H91" s="178">
        <v>5660</v>
      </c>
      <c r="I91" s="179"/>
      <c r="J91" s="180">
        <f>ROUND(I91*H91,2)</f>
        <v>0</v>
      </c>
      <c r="K91" s="176" t="s">
        <v>125</v>
      </c>
      <c r="L91" s="40"/>
      <c r="M91" s="181" t="s">
        <v>19</v>
      </c>
      <c r="N91" s="182" t="s">
        <v>44</v>
      </c>
      <c r="O91" s="65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85" t="s">
        <v>119</v>
      </c>
      <c r="AT91" s="185" t="s">
        <v>121</v>
      </c>
      <c r="AU91" s="185" t="s">
        <v>82</v>
      </c>
      <c r="AY91" s="18" t="s">
        <v>118</v>
      </c>
      <c r="BE91" s="186">
        <f>IF(N91="základní",J91,0)</f>
        <v>0</v>
      </c>
      <c r="BF91" s="186">
        <f>IF(N91="snížená",J91,0)</f>
        <v>0</v>
      </c>
      <c r="BG91" s="186">
        <f>IF(N91="zákl. přenesená",J91,0)</f>
        <v>0</v>
      </c>
      <c r="BH91" s="186">
        <f>IF(N91="sníž. přenesená",J91,0)</f>
        <v>0</v>
      </c>
      <c r="BI91" s="186">
        <f>IF(N91="nulová",J91,0)</f>
        <v>0</v>
      </c>
      <c r="BJ91" s="18" t="s">
        <v>14</v>
      </c>
      <c r="BK91" s="186">
        <f>ROUND(I91*H91,2)</f>
        <v>0</v>
      </c>
      <c r="BL91" s="18" t="s">
        <v>119</v>
      </c>
      <c r="BM91" s="185" t="s">
        <v>126</v>
      </c>
    </row>
    <row r="92" spans="1:65" s="2" customFormat="1" ht="29.25">
      <c r="A92" s="35"/>
      <c r="B92" s="36"/>
      <c r="C92" s="37"/>
      <c r="D92" s="187" t="s">
        <v>127</v>
      </c>
      <c r="E92" s="37"/>
      <c r="F92" s="188" t="s">
        <v>128</v>
      </c>
      <c r="G92" s="37"/>
      <c r="H92" s="37"/>
      <c r="I92" s="189"/>
      <c r="J92" s="37"/>
      <c r="K92" s="37"/>
      <c r="L92" s="40"/>
      <c r="M92" s="190"/>
      <c r="N92" s="191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127</v>
      </c>
      <c r="AU92" s="18" t="s">
        <v>82</v>
      </c>
    </row>
    <row r="93" spans="1:65" s="2" customFormat="1" ht="11.25">
      <c r="A93" s="35"/>
      <c r="B93" s="36"/>
      <c r="C93" s="37"/>
      <c r="D93" s="192" t="s">
        <v>129</v>
      </c>
      <c r="E93" s="37"/>
      <c r="F93" s="193" t="s">
        <v>130</v>
      </c>
      <c r="G93" s="37"/>
      <c r="H93" s="37"/>
      <c r="I93" s="189"/>
      <c r="J93" s="37"/>
      <c r="K93" s="37"/>
      <c r="L93" s="40"/>
      <c r="M93" s="190"/>
      <c r="N93" s="191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129</v>
      </c>
      <c r="AU93" s="18" t="s">
        <v>82</v>
      </c>
    </row>
    <row r="94" spans="1:65" s="13" customFormat="1" ht="11.25">
      <c r="B94" s="194"/>
      <c r="C94" s="195"/>
      <c r="D94" s="187" t="s">
        <v>131</v>
      </c>
      <c r="E94" s="196" t="s">
        <v>19</v>
      </c>
      <c r="F94" s="197" t="s">
        <v>132</v>
      </c>
      <c r="G94" s="195"/>
      <c r="H94" s="196" t="s">
        <v>19</v>
      </c>
      <c r="I94" s="198"/>
      <c r="J94" s="195"/>
      <c r="K94" s="195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131</v>
      </c>
      <c r="AU94" s="203" t="s">
        <v>82</v>
      </c>
      <c r="AV94" s="13" t="s">
        <v>14</v>
      </c>
      <c r="AW94" s="13" t="s">
        <v>35</v>
      </c>
      <c r="AX94" s="13" t="s">
        <v>73</v>
      </c>
      <c r="AY94" s="203" t="s">
        <v>118</v>
      </c>
    </row>
    <row r="95" spans="1:65" s="14" customFormat="1" ht="11.25">
      <c r="B95" s="204"/>
      <c r="C95" s="205"/>
      <c r="D95" s="187" t="s">
        <v>131</v>
      </c>
      <c r="E95" s="206" t="s">
        <v>19</v>
      </c>
      <c r="F95" s="207" t="s">
        <v>133</v>
      </c>
      <c r="G95" s="205"/>
      <c r="H95" s="208">
        <v>1600</v>
      </c>
      <c r="I95" s="209"/>
      <c r="J95" s="205"/>
      <c r="K95" s="205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131</v>
      </c>
      <c r="AU95" s="214" t="s">
        <v>82</v>
      </c>
      <c r="AV95" s="14" t="s">
        <v>82</v>
      </c>
      <c r="AW95" s="14" t="s">
        <v>35</v>
      </c>
      <c r="AX95" s="14" t="s">
        <v>73</v>
      </c>
      <c r="AY95" s="214" t="s">
        <v>118</v>
      </c>
    </row>
    <row r="96" spans="1:65" s="14" customFormat="1" ht="11.25">
      <c r="B96" s="204"/>
      <c r="C96" s="205"/>
      <c r="D96" s="187" t="s">
        <v>131</v>
      </c>
      <c r="E96" s="206" t="s">
        <v>19</v>
      </c>
      <c r="F96" s="207" t="s">
        <v>134</v>
      </c>
      <c r="G96" s="205"/>
      <c r="H96" s="208">
        <v>64</v>
      </c>
      <c r="I96" s="209"/>
      <c r="J96" s="205"/>
      <c r="K96" s="205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131</v>
      </c>
      <c r="AU96" s="214" t="s">
        <v>82</v>
      </c>
      <c r="AV96" s="14" t="s">
        <v>82</v>
      </c>
      <c r="AW96" s="14" t="s">
        <v>35</v>
      </c>
      <c r="AX96" s="14" t="s">
        <v>73</v>
      </c>
      <c r="AY96" s="214" t="s">
        <v>118</v>
      </c>
    </row>
    <row r="97" spans="1:65" s="13" customFormat="1" ht="11.25">
      <c r="B97" s="194"/>
      <c r="C97" s="195"/>
      <c r="D97" s="187" t="s">
        <v>131</v>
      </c>
      <c r="E97" s="196" t="s">
        <v>19</v>
      </c>
      <c r="F97" s="197" t="s">
        <v>135</v>
      </c>
      <c r="G97" s="195"/>
      <c r="H97" s="196" t="s">
        <v>19</v>
      </c>
      <c r="I97" s="198"/>
      <c r="J97" s="195"/>
      <c r="K97" s="195"/>
      <c r="L97" s="199"/>
      <c r="M97" s="200"/>
      <c r="N97" s="201"/>
      <c r="O97" s="201"/>
      <c r="P97" s="201"/>
      <c r="Q97" s="201"/>
      <c r="R97" s="201"/>
      <c r="S97" s="201"/>
      <c r="T97" s="202"/>
      <c r="AT97" s="203" t="s">
        <v>131</v>
      </c>
      <c r="AU97" s="203" t="s">
        <v>82</v>
      </c>
      <c r="AV97" s="13" t="s">
        <v>14</v>
      </c>
      <c r="AW97" s="13" t="s">
        <v>35</v>
      </c>
      <c r="AX97" s="13" t="s">
        <v>73</v>
      </c>
      <c r="AY97" s="203" t="s">
        <v>118</v>
      </c>
    </row>
    <row r="98" spans="1:65" s="14" customFormat="1" ht="11.25">
      <c r="B98" s="204"/>
      <c r="C98" s="205"/>
      <c r="D98" s="187" t="s">
        <v>131</v>
      </c>
      <c r="E98" s="206" t="s">
        <v>19</v>
      </c>
      <c r="F98" s="207" t="s">
        <v>136</v>
      </c>
      <c r="G98" s="205"/>
      <c r="H98" s="208">
        <v>1920</v>
      </c>
      <c r="I98" s="209"/>
      <c r="J98" s="205"/>
      <c r="K98" s="205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131</v>
      </c>
      <c r="AU98" s="214" t="s">
        <v>82</v>
      </c>
      <c r="AV98" s="14" t="s">
        <v>82</v>
      </c>
      <c r="AW98" s="14" t="s">
        <v>35</v>
      </c>
      <c r="AX98" s="14" t="s">
        <v>73</v>
      </c>
      <c r="AY98" s="214" t="s">
        <v>118</v>
      </c>
    </row>
    <row r="99" spans="1:65" s="14" customFormat="1" ht="11.25">
      <c r="B99" s="204"/>
      <c r="C99" s="205"/>
      <c r="D99" s="187" t="s">
        <v>131</v>
      </c>
      <c r="E99" s="206" t="s">
        <v>19</v>
      </c>
      <c r="F99" s="207" t="s">
        <v>137</v>
      </c>
      <c r="G99" s="205"/>
      <c r="H99" s="208">
        <v>1500</v>
      </c>
      <c r="I99" s="209"/>
      <c r="J99" s="205"/>
      <c r="K99" s="205"/>
      <c r="L99" s="210"/>
      <c r="M99" s="211"/>
      <c r="N99" s="212"/>
      <c r="O99" s="212"/>
      <c r="P99" s="212"/>
      <c r="Q99" s="212"/>
      <c r="R99" s="212"/>
      <c r="S99" s="212"/>
      <c r="T99" s="213"/>
      <c r="AT99" s="214" t="s">
        <v>131</v>
      </c>
      <c r="AU99" s="214" t="s">
        <v>82</v>
      </c>
      <c r="AV99" s="14" t="s">
        <v>82</v>
      </c>
      <c r="AW99" s="14" t="s">
        <v>35</v>
      </c>
      <c r="AX99" s="14" t="s">
        <v>73</v>
      </c>
      <c r="AY99" s="214" t="s">
        <v>118</v>
      </c>
    </row>
    <row r="100" spans="1:65" s="14" customFormat="1" ht="11.25">
      <c r="B100" s="204"/>
      <c r="C100" s="205"/>
      <c r="D100" s="187" t="s">
        <v>131</v>
      </c>
      <c r="E100" s="206" t="s">
        <v>19</v>
      </c>
      <c r="F100" s="207" t="s">
        <v>138</v>
      </c>
      <c r="G100" s="205"/>
      <c r="H100" s="208">
        <v>576</v>
      </c>
      <c r="I100" s="209"/>
      <c r="J100" s="205"/>
      <c r="K100" s="205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131</v>
      </c>
      <c r="AU100" s="214" t="s">
        <v>82</v>
      </c>
      <c r="AV100" s="14" t="s">
        <v>82</v>
      </c>
      <c r="AW100" s="14" t="s">
        <v>35</v>
      </c>
      <c r="AX100" s="14" t="s">
        <v>73</v>
      </c>
      <c r="AY100" s="214" t="s">
        <v>118</v>
      </c>
    </row>
    <row r="101" spans="1:65" s="15" customFormat="1" ht="11.25">
      <c r="B101" s="215"/>
      <c r="C101" s="216"/>
      <c r="D101" s="187" t="s">
        <v>131</v>
      </c>
      <c r="E101" s="217" t="s">
        <v>19</v>
      </c>
      <c r="F101" s="218" t="s">
        <v>139</v>
      </c>
      <c r="G101" s="216"/>
      <c r="H101" s="219">
        <v>5660</v>
      </c>
      <c r="I101" s="220"/>
      <c r="J101" s="216"/>
      <c r="K101" s="216"/>
      <c r="L101" s="221"/>
      <c r="M101" s="222"/>
      <c r="N101" s="223"/>
      <c r="O101" s="223"/>
      <c r="P101" s="223"/>
      <c r="Q101" s="223"/>
      <c r="R101" s="223"/>
      <c r="S101" s="223"/>
      <c r="T101" s="224"/>
      <c r="AT101" s="225" t="s">
        <v>131</v>
      </c>
      <c r="AU101" s="225" t="s">
        <v>82</v>
      </c>
      <c r="AV101" s="15" t="s">
        <v>119</v>
      </c>
      <c r="AW101" s="15" t="s">
        <v>35</v>
      </c>
      <c r="AX101" s="15" t="s">
        <v>14</v>
      </c>
      <c r="AY101" s="225" t="s">
        <v>118</v>
      </c>
    </row>
    <row r="102" spans="1:65" s="2" customFormat="1" ht="16.5" customHeight="1">
      <c r="A102" s="35"/>
      <c r="B102" s="36"/>
      <c r="C102" s="226" t="s">
        <v>82</v>
      </c>
      <c r="D102" s="226" t="s">
        <v>140</v>
      </c>
      <c r="E102" s="227" t="s">
        <v>141</v>
      </c>
      <c r="F102" s="228" t="s">
        <v>142</v>
      </c>
      <c r="G102" s="229" t="s">
        <v>143</v>
      </c>
      <c r="H102" s="230">
        <v>1.7470000000000001</v>
      </c>
      <c r="I102" s="231"/>
      <c r="J102" s="232">
        <f>ROUND(I102*H102,2)</f>
        <v>0</v>
      </c>
      <c r="K102" s="228" t="s">
        <v>125</v>
      </c>
      <c r="L102" s="233"/>
      <c r="M102" s="234" t="s">
        <v>19</v>
      </c>
      <c r="N102" s="235" t="s">
        <v>44</v>
      </c>
      <c r="O102" s="65"/>
      <c r="P102" s="183">
        <f>O102*H102</f>
        <v>0</v>
      </c>
      <c r="Q102" s="183">
        <v>1</v>
      </c>
      <c r="R102" s="183">
        <f>Q102*H102</f>
        <v>1.7470000000000001</v>
      </c>
      <c r="S102" s="183">
        <v>0</v>
      </c>
      <c r="T102" s="184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85" t="s">
        <v>144</v>
      </c>
      <c r="AT102" s="185" t="s">
        <v>140</v>
      </c>
      <c r="AU102" s="185" t="s">
        <v>82</v>
      </c>
      <c r="AY102" s="18" t="s">
        <v>118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18" t="s">
        <v>14</v>
      </c>
      <c r="BK102" s="186">
        <f>ROUND(I102*H102,2)</f>
        <v>0</v>
      </c>
      <c r="BL102" s="18" t="s">
        <v>119</v>
      </c>
      <c r="BM102" s="185" t="s">
        <v>145</v>
      </c>
    </row>
    <row r="103" spans="1:65" s="2" customFormat="1" ht="11.25">
      <c r="A103" s="35"/>
      <c r="B103" s="36"/>
      <c r="C103" s="37"/>
      <c r="D103" s="187" t="s">
        <v>127</v>
      </c>
      <c r="E103" s="37"/>
      <c r="F103" s="188" t="s">
        <v>142</v>
      </c>
      <c r="G103" s="37"/>
      <c r="H103" s="37"/>
      <c r="I103" s="189"/>
      <c r="J103" s="37"/>
      <c r="K103" s="37"/>
      <c r="L103" s="40"/>
      <c r="M103" s="190"/>
      <c r="N103" s="191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127</v>
      </c>
      <c r="AU103" s="18" t="s">
        <v>82</v>
      </c>
    </row>
    <row r="104" spans="1:65" s="13" customFormat="1" ht="11.25">
      <c r="B104" s="194"/>
      <c r="C104" s="195"/>
      <c r="D104" s="187" t="s">
        <v>131</v>
      </c>
      <c r="E104" s="196" t="s">
        <v>19</v>
      </c>
      <c r="F104" s="197" t="s">
        <v>146</v>
      </c>
      <c r="G104" s="195"/>
      <c r="H104" s="196" t="s">
        <v>19</v>
      </c>
      <c r="I104" s="198"/>
      <c r="J104" s="195"/>
      <c r="K104" s="195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131</v>
      </c>
      <c r="AU104" s="203" t="s">
        <v>82</v>
      </c>
      <c r="AV104" s="13" t="s">
        <v>14</v>
      </c>
      <c r="AW104" s="13" t="s">
        <v>35</v>
      </c>
      <c r="AX104" s="13" t="s">
        <v>73</v>
      </c>
      <c r="AY104" s="203" t="s">
        <v>118</v>
      </c>
    </row>
    <row r="105" spans="1:65" s="14" customFormat="1" ht="11.25">
      <c r="B105" s="204"/>
      <c r="C105" s="205"/>
      <c r="D105" s="187" t="s">
        <v>131</v>
      </c>
      <c r="E105" s="206" t="s">
        <v>19</v>
      </c>
      <c r="F105" s="207" t="s">
        <v>147</v>
      </c>
      <c r="G105" s="205"/>
      <c r="H105" s="208">
        <v>1.68</v>
      </c>
      <c r="I105" s="209"/>
      <c r="J105" s="205"/>
      <c r="K105" s="205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131</v>
      </c>
      <c r="AU105" s="214" t="s">
        <v>82</v>
      </c>
      <c r="AV105" s="14" t="s">
        <v>82</v>
      </c>
      <c r="AW105" s="14" t="s">
        <v>35</v>
      </c>
      <c r="AX105" s="14" t="s">
        <v>73</v>
      </c>
      <c r="AY105" s="214" t="s">
        <v>118</v>
      </c>
    </row>
    <row r="106" spans="1:65" s="14" customFormat="1" ht="11.25">
      <c r="B106" s="204"/>
      <c r="C106" s="205"/>
      <c r="D106" s="187" t="s">
        <v>131</v>
      </c>
      <c r="E106" s="206" t="s">
        <v>19</v>
      </c>
      <c r="F106" s="207" t="s">
        <v>148</v>
      </c>
      <c r="G106" s="205"/>
      <c r="H106" s="208">
        <v>6.7000000000000004E-2</v>
      </c>
      <c r="I106" s="209"/>
      <c r="J106" s="205"/>
      <c r="K106" s="205"/>
      <c r="L106" s="210"/>
      <c r="M106" s="211"/>
      <c r="N106" s="212"/>
      <c r="O106" s="212"/>
      <c r="P106" s="212"/>
      <c r="Q106" s="212"/>
      <c r="R106" s="212"/>
      <c r="S106" s="212"/>
      <c r="T106" s="213"/>
      <c r="AT106" s="214" t="s">
        <v>131</v>
      </c>
      <c r="AU106" s="214" t="s">
        <v>82</v>
      </c>
      <c r="AV106" s="14" t="s">
        <v>82</v>
      </c>
      <c r="AW106" s="14" t="s">
        <v>35</v>
      </c>
      <c r="AX106" s="14" t="s">
        <v>73</v>
      </c>
      <c r="AY106" s="214" t="s">
        <v>118</v>
      </c>
    </row>
    <row r="107" spans="1:65" s="15" customFormat="1" ht="11.25">
      <c r="B107" s="215"/>
      <c r="C107" s="216"/>
      <c r="D107" s="187" t="s">
        <v>131</v>
      </c>
      <c r="E107" s="217" t="s">
        <v>19</v>
      </c>
      <c r="F107" s="218" t="s">
        <v>139</v>
      </c>
      <c r="G107" s="216"/>
      <c r="H107" s="219">
        <v>1.7469999999999999</v>
      </c>
      <c r="I107" s="220"/>
      <c r="J107" s="216"/>
      <c r="K107" s="216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131</v>
      </c>
      <c r="AU107" s="225" t="s">
        <v>82</v>
      </c>
      <c r="AV107" s="15" t="s">
        <v>119</v>
      </c>
      <c r="AW107" s="15" t="s">
        <v>35</v>
      </c>
      <c r="AX107" s="15" t="s">
        <v>14</v>
      </c>
      <c r="AY107" s="225" t="s">
        <v>118</v>
      </c>
    </row>
    <row r="108" spans="1:65" s="2" customFormat="1" ht="16.5" customHeight="1">
      <c r="A108" s="35"/>
      <c r="B108" s="36"/>
      <c r="C108" s="226" t="s">
        <v>149</v>
      </c>
      <c r="D108" s="226" t="s">
        <v>140</v>
      </c>
      <c r="E108" s="227" t="s">
        <v>150</v>
      </c>
      <c r="F108" s="228" t="s">
        <v>151</v>
      </c>
      <c r="G108" s="229" t="s">
        <v>143</v>
      </c>
      <c r="H108" s="230">
        <v>4.1959999999999997</v>
      </c>
      <c r="I108" s="231"/>
      <c r="J108" s="232">
        <f>ROUND(I108*H108,2)</f>
        <v>0</v>
      </c>
      <c r="K108" s="228" t="s">
        <v>125</v>
      </c>
      <c r="L108" s="233"/>
      <c r="M108" s="234" t="s">
        <v>19</v>
      </c>
      <c r="N108" s="235" t="s">
        <v>44</v>
      </c>
      <c r="O108" s="65"/>
      <c r="P108" s="183">
        <f>O108*H108</f>
        <v>0</v>
      </c>
      <c r="Q108" s="183">
        <v>1</v>
      </c>
      <c r="R108" s="183">
        <f>Q108*H108</f>
        <v>4.1959999999999997</v>
      </c>
      <c r="S108" s="183">
        <v>0</v>
      </c>
      <c r="T108" s="184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85" t="s">
        <v>144</v>
      </c>
      <c r="AT108" s="185" t="s">
        <v>140</v>
      </c>
      <c r="AU108" s="185" t="s">
        <v>82</v>
      </c>
      <c r="AY108" s="18" t="s">
        <v>118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18" t="s">
        <v>14</v>
      </c>
      <c r="BK108" s="186">
        <f>ROUND(I108*H108,2)</f>
        <v>0</v>
      </c>
      <c r="BL108" s="18" t="s">
        <v>119</v>
      </c>
      <c r="BM108" s="185" t="s">
        <v>152</v>
      </c>
    </row>
    <row r="109" spans="1:65" s="2" customFormat="1" ht="11.25">
      <c r="A109" s="35"/>
      <c r="B109" s="36"/>
      <c r="C109" s="37"/>
      <c r="D109" s="187" t="s">
        <v>127</v>
      </c>
      <c r="E109" s="37"/>
      <c r="F109" s="188" t="s">
        <v>151</v>
      </c>
      <c r="G109" s="37"/>
      <c r="H109" s="37"/>
      <c r="I109" s="189"/>
      <c r="J109" s="37"/>
      <c r="K109" s="37"/>
      <c r="L109" s="40"/>
      <c r="M109" s="190"/>
      <c r="N109" s="191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127</v>
      </c>
      <c r="AU109" s="18" t="s">
        <v>82</v>
      </c>
    </row>
    <row r="110" spans="1:65" s="13" customFormat="1" ht="11.25">
      <c r="B110" s="194"/>
      <c r="C110" s="195"/>
      <c r="D110" s="187" t="s">
        <v>131</v>
      </c>
      <c r="E110" s="196" t="s">
        <v>19</v>
      </c>
      <c r="F110" s="197" t="s">
        <v>146</v>
      </c>
      <c r="G110" s="195"/>
      <c r="H110" s="196" t="s">
        <v>19</v>
      </c>
      <c r="I110" s="198"/>
      <c r="J110" s="195"/>
      <c r="K110" s="195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131</v>
      </c>
      <c r="AU110" s="203" t="s">
        <v>82</v>
      </c>
      <c r="AV110" s="13" t="s">
        <v>14</v>
      </c>
      <c r="AW110" s="13" t="s">
        <v>35</v>
      </c>
      <c r="AX110" s="13" t="s">
        <v>73</v>
      </c>
      <c r="AY110" s="203" t="s">
        <v>118</v>
      </c>
    </row>
    <row r="111" spans="1:65" s="14" customFormat="1" ht="11.25">
      <c r="B111" s="204"/>
      <c r="C111" s="205"/>
      <c r="D111" s="187" t="s">
        <v>131</v>
      </c>
      <c r="E111" s="206" t="s">
        <v>19</v>
      </c>
      <c r="F111" s="207" t="s">
        <v>153</v>
      </c>
      <c r="G111" s="205"/>
      <c r="H111" s="208">
        <v>2.016</v>
      </c>
      <c r="I111" s="209"/>
      <c r="J111" s="205"/>
      <c r="K111" s="205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131</v>
      </c>
      <c r="AU111" s="214" t="s">
        <v>82</v>
      </c>
      <c r="AV111" s="14" t="s">
        <v>82</v>
      </c>
      <c r="AW111" s="14" t="s">
        <v>35</v>
      </c>
      <c r="AX111" s="14" t="s">
        <v>73</v>
      </c>
      <c r="AY111" s="214" t="s">
        <v>118</v>
      </c>
    </row>
    <row r="112" spans="1:65" s="14" customFormat="1" ht="11.25">
      <c r="B112" s="204"/>
      <c r="C112" s="205"/>
      <c r="D112" s="187" t="s">
        <v>131</v>
      </c>
      <c r="E112" s="206" t="s">
        <v>19</v>
      </c>
      <c r="F112" s="207" t="s">
        <v>154</v>
      </c>
      <c r="G112" s="205"/>
      <c r="H112" s="208">
        <v>1.575</v>
      </c>
      <c r="I112" s="209"/>
      <c r="J112" s="205"/>
      <c r="K112" s="205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131</v>
      </c>
      <c r="AU112" s="214" t="s">
        <v>82</v>
      </c>
      <c r="AV112" s="14" t="s">
        <v>82</v>
      </c>
      <c r="AW112" s="14" t="s">
        <v>35</v>
      </c>
      <c r="AX112" s="14" t="s">
        <v>73</v>
      </c>
      <c r="AY112" s="214" t="s">
        <v>118</v>
      </c>
    </row>
    <row r="113" spans="1:65" s="14" customFormat="1" ht="11.25">
      <c r="B113" s="204"/>
      <c r="C113" s="205"/>
      <c r="D113" s="187" t="s">
        <v>131</v>
      </c>
      <c r="E113" s="206" t="s">
        <v>19</v>
      </c>
      <c r="F113" s="207" t="s">
        <v>155</v>
      </c>
      <c r="G113" s="205"/>
      <c r="H113" s="208">
        <v>0.60499999999999998</v>
      </c>
      <c r="I113" s="209"/>
      <c r="J113" s="205"/>
      <c r="K113" s="205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131</v>
      </c>
      <c r="AU113" s="214" t="s">
        <v>82</v>
      </c>
      <c r="AV113" s="14" t="s">
        <v>82</v>
      </c>
      <c r="AW113" s="14" t="s">
        <v>35</v>
      </c>
      <c r="AX113" s="14" t="s">
        <v>73</v>
      </c>
      <c r="AY113" s="214" t="s">
        <v>118</v>
      </c>
    </row>
    <row r="114" spans="1:65" s="15" customFormat="1" ht="11.25">
      <c r="B114" s="215"/>
      <c r="C114" s="216"/>
      <c r="D114" s="187" t="s">
        <v>131</v>
      </c>
      <c r="E114" s="217" t="s">
        <v>19</v>
      </c>
      <c r="F114" s="218" t="s">
        <v>139</v>
      </c>
      <c r="G114" s="216"/>
      <c r="H114" s="219">
        <v>4.1959999999999997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131</v>
      </c>
      <c r="AU114" s="225" t="s">
        <v>82</v>
      </c>
      <c r="AV114" s="15" t="s">
        <v>119</v>
      </c>
      <c r="AW114" s="15" t="s">
        <v>35</v>
      </c>
      <c r="AX114" s="15" t="s">
        <v>14</v>
      </c>
      <c r="AY114" s="225" t="s">
        <v>118</v>
      </c>
    </row>
    <row r="115" spans="1:65" s="2" customFormat="1" ht="16.5" customHeight="1">
      <c r="A115" s="35"/>
      <c r="B115" s="36"/>
      <c r="C115" s="174" t="s">
        <v>119</v>
      </c>
      <c r="D115" s="174" t="s">
        <v>121</v>
      </c>
      <c r="E115" s="175" t="s">
        <v>156</v>
      </c>
      <c r="F115" s="176" t="s">
        <v>157</v>
      </c>
      <c r="G115" s="177" t="s">
        <v>124</v>
      </c>
      <c r="H115" s="178">
        <v>5660</v>
      </c>
      <c r="I115" s="179"/>
      <c r="J115" s="180">
        <f>ROUND(I115*H115,2)</f>
        <v>0</v>
      </c>
      <c r="K115" s="176" t="s">
        <v>125</v>
      </c>
      <c r="L115" s="40"/>
      <c r="M115" s="181" t="s">
        <v>19</v>
      </c>
      <c r="N115" s="182" t="s">
        <v>44</v>
      </c>
      <c r="O115" s="65"/>
      <c r="P115" s="183">
        <f>O115*H115</f>
        <v>0</v>
      </c>
      <c r="Q115" s="183">
        <v>0</v>
      </c>
      <c r="R115" s="183">
        <f>Q115*H115</f>
        <v>0</v>
      </c>
      <c r="S115" s="183">
        <v>0</v>
      </c>
      <c r="T115" s="184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85" t="s">
        <v>119</v>
      </c>
      <c r="AT115" s="185" t="s">
        <v>121</v>
      </c>
      <c r="AU115" s="185" t="s">
        <v>82</v>
      </c>
      <c r="AY115" s="18" t="s">
        <v>118</v>
      </c>
      <c r="BE115" s="186">
        <f>IF(N115="základní",J115,0)</f>
        <v>0</v>
      </c>
      <c r="BF115" s="186">
        <f>IF(N115="snížená",J115,0)</f>
        <v>0</v>
      </c>
      <c r="BG115" s="186">
        <f>IF(N115="zákl. přenesená",J115,0)</f>
        <v>0</v>
      </c>
      <c r="BH115" s="186">
        <f>IF(N115="sníž. přenesená",J115,0)</f>
        <v>0</v>
      </c>
      <c r="BI115" s="186">
        <f>IF(N115="nulová",J115,0)</f>
        <v>0</v>
      </c>
      <c r="BJ115" s="18" t="s">
        <v>14</v>
      </c>
      <c r="BK115" s="186">
        <f>ROUND(I115*H115,2)</f>
        <v>0</v>
      </c>
      <c r="BL115" s="18" t="s">
        <v>119</v>
      </c>
      <c r="BM115" s="185" t="s">
        <v>158</v>
      </c>
    </row>
    <row r="116" spans="1:65" s="2" customFormat="1" ht="29.25">
      <c r="A116" s="35"/>
      <c r="B116" s="36"/>
      <c r="C116" s="37"/>
      <c r="D116" s="187" t="s">
        <v>127</v>
      </c>
      <c r="E116" s="37"/>
      <c r="F116" s="188" t="s">
        <v>159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127</v>
      </c>
      <c r="AU116" s="18" t="s">
        <v>82</v>
      </c>
    </row>
    <row r="117" spans="1:65" s="2" customFormat="1" ht="11.25">
      <c r="A117" s="35"/>
      <c r="B117" s="36"/>
      <c r="C117" s="37"/>
      <c r="D117" s="192" t="s">
        <v>129</v>
      </c>
      <c r="E117" s="37"/>
      <c r="F117" s="193" t="s">
        <v>160</v>
      </c>
      <c r="G117" s="37"/>
      <c r="H117" s="37"/>
      <c r="I117" s="189"/>
      <c r="J117" s="37"/>
      <c r="K117" s="37"/>
      <c r="L117" s="40"/>
      <c r="M117" s="190"/>
      <c r="N117" s="191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129</v>
      </c>
      <c r="AU117" s="18" t="s">
        <v>82</v>
      </c>
    </row>
    <row r="118" spans="1:65" s="12" customFormat="1" ht="22.9" customHeight="1">
      <c r="B118" s="158"/>
      <c r="C118" s="159"/>
      <c r="D118" s="160" t="s">
        <v>72</v>
      </c>
      <c r="E118" s="172" t="s">
        <v>161</v>
      </c>
      <c r="F118" s="172" t="s">
        <v>162</v>
      </c>
      <c r="G118" s="159"/>
      <c r="H118" s="159"/>
      <c r="I118" s="162"/>
      <c r="J118" s="173">
        <f>BK118</f>
        <v>0</v>
      </c>
      <c r="K118" s="159"/>
      <c r="L118" s="164"/>
      <c r="M118" s="165"/>
      <c r="N118" s="166"/>
      <c r="O118" s="166"/>
      <c r="P118" s="167">
        <f>SUM(P119:P183)</f>
        <v>0</v>
      </c>
      <c r="Q118" s="166"/>
      <c r="R118" s="167">
        <f>SUM(R119:R183)</f>
        <v>0.13808079999999998</v>
      </c>
      <c r="S118" s="166"/>
      <c r="T118" s="168">
        <f>SUM(T119:T183)</f>
        <v>7.528E-3</v>
      </c>
      <c r="AR118" s="169" t="s">
        <v>14</v>
      </c>
      <c r="AT118" s="170" t="s">
        <v>72</v>
      </c>
      <c r="AU118" s="170" t="s">
        <v>14</v>
      </c>
      <c r="AY118" s="169" t="s">
        <v>118</v>
      </c>
      <c r="BK118" s="171">
        <f>SUM(BK119:BK183)</f>
        <v>0</v>
      </c>
    </row>
    <row r="119" spans="1:65" s="2" customFormat="1" ht="16.5" customHeight="1">
      <c r="A119" s="35"/>
      <c r="B119" s="36"/>
      <c r="C119" s="174" t="s">
        <v>163</v>
      </c>
      <c r="D119" s="174" t="s">
        <v>121</v>
      </c>
      <c r="E119" s="175" t="s">
        <v>164</v>
      </c>
      <c r="F119" s="176" t="s">
        <v>165</v>
      </c>
      <c r="G119" s="177" t="s">
        <v>166</v>
      </c>
      <c r="H119" s="178">
        <v>1</v>
      </c>
      <c r="I119" s="179"/>
      <c r="J119" s="180">
        <f>ROUND(I119*H119,2)</f>
        <v>0</v>
      </c>
      <c r="K119" s="176" t="s">
        <v>125</v>
      </c>
      <c r="L119" s="40"/>
      <c r="M119" s="181" t="s">
        <v>19</v>
      </c>
      <c r="N119" s="182" t="s">
        <v>44</v>
      </c>
      <c r="O119" s="65"/>
      <c r="P119" s="183">
        <f>O119*H119</f>
        <v>0</v>
      </c>
      <c r="Q119" s="183">
        <v>6.9999999999999999E-4</v>
      </c>
      <c r="R119" s="183">
        <f>Q119*H119</f>
        <v>6.9999999999999999E-4</v>
      </c>
      <c r="S119" s="183">
        <v>0</v>
      </c>
      <c r="T119" s="18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5" t="s">
        <v>119</v>
      </c>
      <c r="AT119" s="185" t="s">
        <v>121</v>
      </c>
      <c r="AU119" s="185" t="s">
        <v>82</v>
      </c>
      <c r="AY119" s="18" t="s">
        <v>118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18" t="s">
        <v>14</v>
      </c>
      <c r="BK119" s="186">
        <f>ROUND(I119*H119,2)</f>
        <v>0</v>
      </c>
      <c r="BL119" s="18" t="s">
        <v>119</v>
      </c>
      <c r="BM119" s="185" t="s">
        <v>167</v>
      </c>
    </row>
    <row r="120" spans="1:65" s="2" customFormat="1" ht="11.25">
      <c r="A120" s="35"/>
      <c r="B120" s="36"/>
      <c r="C120" s="37"/>
      <c r="D120" s="187" t="s">
        <v>127</v>
      </c>
      <c r="E120" s="37"/>
      <c r="F120" s="188" t="s">
        <v>168</v>
      </c>
      <c r="G120" s="37"/>
      <c r="H120" s="37"/>
      <c r="I120" s="189"/>
      <c r="J120" s="37"/>
      <c r="K120" s="37"/>
      <c r="L120" s="40"/>
      <c r="M120" s="190"/>
      <c r="N120" s="191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127</v>
      </c>
      <c r="AU120" s="18" t="s">
        <v>82</v>
      </c>
    </row>
    <row r="121" spans="1:65" s="2" customFormat="1" ht="11.25">
      <c r="A121" s="35"/>
      <c r="B121" s="36"/>
      <c r="C121" s="37"/>
      <c r="D121" s="192" t="s">
        <v>129</v>
      </c>
      <c r="E121" s="37"/>
      <c r="F121" s="193" t="s">
        <v>169</v>
      </c>
      <c r="G121" s="37"/>
      <c r="H121" s="37"/>
      <c r="I121" s="189"/>
      <c r="J121" s="37"/>
      <c r="K121" s="37"/>
      <c r="L121" s="40"/>
      <c r="M121" s="190"/>
      <c r="N121" s="191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129</v>
      </c>
      <c r="AU121" s="18" t="s">
        <v>82</v>
      </c>
    </row>
    <row r="122" spans="1:65" s="13" customFormat="1" ht="11.25">
      <c r="B122" s="194"/>
      <c r="C122" s="195"/>
      <c r="D122" s="187" t="s">
        <v>131</v>
      </c>
      <c r="E122" s="196" t="s">
        <v>19</v>
      </c>
      <c r="F122" s="197" t="s">
        <v>170</v>
      </c>
      <c r="G122" s="195"/>
      <c r="H122" s="196" t="s">
        <v>19</v>
      </c>
      <c r="I122" s="198"/>
      <c r="J122" s="195"/>
      <c r="K122" s="195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131</v>
      </c>
      <c r="AU122" s="203" t="s">
        <v>82</v>
      </c>
      <c r="AV122" s="13" t="s">
        <v>14</v>
      </c>
      <c r="AW122" s="13" t="s">
        <v>35</v>
      </c>
      <c r="AX122" s="13" t="s">
        <v>73</v>
      </c>
      <c r="AY122" s="203" t="s">
        <v>118</v>
      </c>
    </row>
    <row r="123" spans="1:65" s="14" customFormat="1" ht="11.25">
      <c r="B123" s="204"/>
      <c r="C123" s="205"/>
      <c r="D123" s="187" t="s">
        <v>131</v>
      </c>
      <c r="E123" s="206" t="s">
        <v>19</v>
      </c>
      <c r="F123" s="207" t="s">
        <v>171</v>
      </c>
      <c r="G123" s="205"/>
      <c r="H123" s="208">
        <v>1</v>
      </c>
      <c r="I123" s="209"/>
      <c r="J123" s="205"/>
      <c r="K123" s="205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131</v>
      </c>
      <c r="AU123" s="214" t="s">
        <v>82</v>
      </c>
      <c r="AV123" s="14" t="s">
        <v>82</v>
      </c>
      <c r="AW123" s="14" t="s">
        <v>35</v>
      </c>
      <c r="AX123" s="14" t="s">
        <v>73</v>
      </c>
      <c r="AY123" s="214" t="s">
        <v>118</v>
      </c>
    </row>
    <row r="124" spans="1:65" s="15" customFormat="1" ht="11.25">
      <c r="B124" s="215"/>
      <c r="C124" s="216"/>
      <c r="D124" s="187" t="s">
        <v>131</v>
      </c>
      <c r="E124" s="217" t="s">
        <v>19</v>
      </c>
      <c r="F124" s="218" t="s">
        <v>139</v>
      </c>
      <c r="G124" s="216"/>
      <c r="H124" s="219">
        <v>1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131</v>
      </c>
      <c r="AU124" s="225" t="s">
        <v>82</v>
      </c>
      <c r="AV124" s="15" t="s">
        <v>119</v>
      </c>
      <c r="AW124" s="15" t="s">
        <v>35</v>
      </c>
      <c r="AX124" s="15" t="s">
        <v>14</v>
      </c>
      <c r="AY124" s="225" t="s">
        <v>118</v>
      </c>
    </row>
    <row r="125" spans="1:65" s="2" customFormat="1" ht="16.5" customHeight="1">
      <c r="A125" s="35"/>
      <c r="B125" s="36"/>
      <c r="C125" s="174" t="s">
        <v>172</v>
      </c>
      <c r="D125" s="174" t="s">
        <v>121</v>
      </c>
      <c r="E125" s="175" t="s">
        <v>173</v>
      </c>
      <c r="F125" s="176" t="s">
        <v>174</v>
      </c>
      <c r="G125" s="177" t="s">
        <v>166</v>
      </c>
      <c r="H125" s="178">
        <v>8</v>
      </c>
      <c r="I125" s="179"/>
      <c r="J125" s="180">
        <f>ROUND(I125*H125,2)</f>
        <v>0</v>
      </c>
      <c r="K125" s="176" t="s">
        <v>125</v>
      </c>
      <c r="L125" s="40"/>
      <c r="M125" s="181" t="s">
        <v>19</v>
      </c>
      <c r="N125" s="182" t="s">
        <v>44</v>
      </c>
      <c r="O125" s="65"/>
      <c r="P125" s="183">
        <f>O125*H125</f>
        <v>0</v>
      </c>
      <c r="Q125" s="183">
        <v>1.1E-4</v>
      </c>
      <c r="R125" s="183">
        <f>Q125*H125</f>
        <v>8.8000000000000003E-4</v>
      </c>
      <c r="S125" s="183">
        <v>0</v>
      </c>
      <c r="T125" s="18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85" t="s">
        <v>119</v>
      </c>
      <c r="AT125" s="185" t="s">
        <v>121</v>
      </c>
      <c r="AU125" s="185" t="s">
        <v>82</v>
      </c>
      <c r="AY125" s="18" t="s">
        <v>118</v>
      </c>
      <c r="BE125" s="186">
        <f>IF(N125="základní",J125,0)</f>
        <v>0</v>
      </c>
      <c r="BF125" s="186">
        <f>IF(N125="snížená",J125,0)</f>
        <v>0</v>
      </c>
      <c r="BG125" s="186">
        <f>IF(N125="zákl. přenesená",J125,0)</f>
        <v>0</v>
      </c>
      <c r="BH125" s="186">
        <f>IF(N125="sníž. přenesená",J125,0)</f>
        <v>0</v>
      </c>
      <c r="BI125" s="186">
        <f>IF(N125="nulová",J125,0)</f>
        <v>0</v>
      </c>
      <c r="BJ125" s="18" t="s">
        <v>14</v>
      </c>
      <c r="BK125" s="186">
        <f>ROUND(I125*H125,2)</f>
        <v>0</v>
      </c>
      <c r="BL125" s="18" t="s">
        <v>119</v>
      </c>
      <c r="BM125" s="185" t="s">
        <v>175</v>
      </c>
    </row>
    <row r="126" spans="1:65" s="2" customFormat="1" ht="11.25">
      <c r="A126" s="35"/>
      <c r="B126" s="36"/>
      <c r="C126" s="37"/>
      <c r="D126" s="187" t="s">
        <v>127</v>
      </c>
      <c r="E126" s="37"/>
      <c r="F126" s="188" t="s">
        <v>176</v>
      </c>
      <c r="G126" s="37"/>
      <c r="H126" s="37"/>
      <c r="I126" s="189"/>
      <c r="J126" s="37"/>
      <c r="K126" s="37"/>
      <c r="L126" s="40"/>
      <c r="M126" s="190"/>
      <c r="N126" s="191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127</v>
      </c>
      <c r="AU126" s="18" t="s">
        <v>82</v>
      </c>
    </row>
    <row r="127" spans="1:65" s="2" customFormat="1" ht="11.25">
      <c r="A127" s="35"/>
      <c r="B127" s="36"/>
      <c r="C127" s="37"/>
      <c r="D127" s="192" t="s">
        <v>129</v>
      </c>
      <c r="E127" s="37"/>
      <c r="F127" s="193" t="s">
        <v>177</v>
      </c>
      <c r="G127" s="37"/>
      <c r="H127" s="37"/>
      <c r="I127" s="189"/>
      <c r="J127" s="37"/>
      <c r="K127" s="37"/>
      <c r="L127" s="40"/>
      <c r="M127" s="190"/>
      <c r="N127" s="191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129</v>
      </c>
      <c r="AU127" s="18" t="s">
        <v>82</v>
      </c>
    </row>
    <row r="128" spans="1:65" s="13" customFormat="1" ht="11.25">
      <c r="B128" s="194"/>
      <c r="C128" s="195"/>
      <c r="D128" s="187" t="s">
        <v>131</v>
      </c>
      <c r="E128" s="196" t="s">
        <v>19</v>
      </c>
      <c r="F128" s="197" t="s">
        <v>178</v>
      </c>
      <c r="G128" s="195"/>
      <c r="H128" s="196" t="s">
        <v>19</v>
      </c>
      <c r="I128" s="198"/>
      <c r="J128" s="195"/>
      <c r="K128" s="195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131</v>
      </c>
      <c r="AU128" s="203" t="s">
        <v>82</v>
      </c>
      <c r="AV128" s="13" t="s">
        <v>14</v>
      </c>
      <c r="AW128" s="13" t="s">
        <v>35</v>
      </c>
      <c r="AX128" s="13" t="s">
        <v>73</v>
      </c>
      <c r="AY128" s="203" t="s">
        <v>118</v>
      </c>
    </row>
    <row r="129" spans="1:65" s="14" customFormat="1" ht="11.25">
      <c r="B129" s="204"/>
      <c r="C129" s="205"/>
      <c r="D129" s="187" t="s">
        <v>131</v>
      </c>
      <c r="E129" s="206" t="s">
        <v>19</v>
      </c>
      <c r="F129" s="207" t="s">
        <v>179</v>
      </c>
      <c r="G129" s="205"/>
      <c r="H129" s="208">
        <v>8</v>
      </c>
      <c r="I129" s="209"/>
      <c r="J129" s="205"/>
      <c r="K129" s="205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131</v>
      </c>
      <c r="AU129" s="214" t="s">
        <v>82</v>
      </c>
      <c r="AV129" s="14" t="s">
        <v>82</v>
      </c>
      <c r="AW129" s="14" t="s">
        <v>35</v>
      </c>
      <c r="AX129" s="14" t="s">
        <v>73</v>
      </c>
      <c r="AY129" s="214" t="s">
        <v>118</v>
      </c>
    </row>
    <row r="130" spans="1:65" s="15" customFormat="1" ht="11.25">
      <c r="B130" s="215"/>
      <c r="C130" s="216"/>
      <c r="D130" s="187" t="s">
        <v>131</v>
      </c>
      <c r="E130" s="217" t="s">
        <v>19</v>
      </c>
      <c r="F130" s="218" t="s">
        <v>139</v>
      </c>
      <c r="G130" s="216"/>
      <c r="H130" s="219">
        <v>8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131</v>
      </c>
      <c r="AU130" s="225" t="s">
        <v>82</v>
      </c>
      <c r="AV130" s="15" t="s">
        <v>119</v>
      </c>
      <c r="AW130" s="15" t="s">
        <v>35</v>
      </c>
      <c r="AX130" s="15" t="s">
        <v>14</v>
      </c>
      <c r="AY130" s="225" t="s">
        <v>118</v>
      </c>
    </row>
    <row r="131" spans="1:65" s="2" customFormat="1" ht="16.5" customHeight="1">
      <c r="A131" s="35"/>
      <c r="B131" s="36"/>
      <c r="C131" s="174" t="s">
        <v>180</v>
      </c>
      <c r="D131" s="174" t="s">
        <v>121</v>
      </c>
      <c r="E131" s="175" t="s">
        <v>181</v>
      </c>
      <c r="F131" s="176" t="s">
        <v>182</v>
      </c>
      <c r="G131" s="177" t="s">
        <v>166</v>
      </c>
      <c r="H131" s="178">
        <v>1</v>
      </c>
      <c r="I131" s="179"/>
      <c r="J131" s="180">
        <f>ROUND(I131*H131,2)</f>
        <v>0</v>
      </c>
      <c r="K131" s="176" t="s">
        <v>125</v>
      </c>
      <c r="L131" s="40"/>
      <c r="M131" s="181" t="s">
        <v>19</v>
      </c>
      <c r="N131" s="182" t="s">
        <v>44</v>
      </c>
      <c r="O131" s="65"/>
      <c r="P131" s="183">
        <f>O131*H131</f>
        <v>0</v>
      </c>
      <c r="Q131" s="183">
        <v>0</v>
      </c>
      <c r="R131" s="183">
        <f>Q131*H131</f>
        <v>0</v>
      </c>
      <c r="S131" s="183">
        <v>4.0000000000000001E-3</v>
      </c>
      <c r="T131" s="184">
        <f>S131*H131</f>
        <v>4.0000000000000001E-3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5" t="s">
        <v>119</v>
      </c>
      <c r="AT131" s="185" t="s">
        <v>121</v>
      </c>
      <c r="AU131" s="185" t="s">
        <v>82</v>
      </c>
      <c r="AY131" s="18" t="s">
        <v>118</v>
      </c>
      <c r="BE131" s="186">
        <f>IF(N131="základní",J131,0)</f>
        <v>0</v>
      </c>
      <c r="BF131" s="186">
        <f>IF(N131="snížená",J131,0)</f>
        <v>0</v>
      </c>
      <c r="BG131" s="186">
        <f>IF(N131="zákl. přenesená",J131,0)</f>
        <v>0</v>
      </c>
      <c r="BH131" s="186">
        <f>IF(N131="sníž. přenesená",J131,0)</f>
        <v>0</v>
      </c>
      <c r="BI131" s="186">
        <f>IF(N131="nulová",J131,0)</f>
        <v>0</v>
      </c>
      <c r="BJ131" s="18" t="s">
        <v>14</v>
      </c>
      <c r="BK131" s="186">
        <f>ROUND(I131*H131,2)</f>
        <v>0</v>
      </c>
      <c r="BL131" s="18" t="s">
        <v>119</v>
      </c>
      <c r="BM131" s="185" t="s">
        <v>183</v>
      </c>
    </row>
    <row r="132" spans="1:65" s="2" customFormat="1" ht="19.5">
      <c r="A132" s="35"/>
      <c r="B132" s="36"/>
      <c r="C132" s="37"/>
      <c r="D132" s="187" t="s">
        <v>127</v>
      </c>
      <c r="E132" s="37"/>
      <c r="F132" s="188" t="s">
        <v>184</v>
      </c>
      <c r="G132" s="37"/>
      <c r="H132" s="37"/>
      <c r="I132" s="189"/>
      <c r="J132" s="37"/>
      <c r="K132" s="37"/>
      <c r="L132" s="40"/>
      <c r="M132" s="190"/>
      <c r="N132" s="191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127</v>
      </c>
      <c r="AU132" s="18" t="s">
        <v>82</v>
      </c>
    </row>
    <row r="133" spans="1:65" s="2" customFormat="1" ht="11.25">
      <c r="A133" s="35"/>
      <c r="B133" s="36"/>
      <c r="C133" s="37"/>
      <c r="D133" s="192" t="s">
        <v>129</v>
      </c>
      <c r="E133" s="37"/>
      <c r="F133" s="193" t="s">
        <v>185</v>
      </c>
      <c r="G133" s="37"/>
      <c r="H133" s="37"/>
      <c r="I133" s="189"/>
      <c r="J133" s="37"/>
      <c r="K133" s="37"/>
      <c r="L133" s="40"/>
      <c r="M133" s="190"/>
      <c r="N133" s="191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129</v>
      </c>
      <c r="AU133" s="18" t="s">
        <v>82</v>
      </c>
    </row>
    <row r="134" spans="1:65" s="13" customFormat="1" ht="11.25">
      <c r="B134" s="194"/>
      <c r="C134" s="195"/>
      <c r="D134" s="187" t="s">
        <v>131</v>
      </c>
      <c r="E134" s="196" t="s">
        <v>19</v>
      </c>
      <c r="F134" s="197" t="s">
        <v>186</v>
      </c>
      <c r="G134" s="195"/>
      <c r="H134" s="196" t="s">
        <v>19</v>
      </c>
      <c r="I134" s="198"/>
      <c r="J134" s="195"/>
      <c r="K134" s="195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131</v>
      </c>
      <c r="AU134" s="203" t="s">
        <v>82</v>
      </c>
      <c r="AV134" s="13" t="s">
        <v>14</v>
      </c>
      <c r="AW134" s="13" t="s">
        <v>35</v>
      </c>
      <c r="AX134" s="13" t="s">
        <v>73</v>
      </c>
      <c r="AY134" s="203" t="s">
        <v>118</v>
      </c>
    </row>
    <row r="135" spans="1:65" s="14" customFormat="1" ht="11.25">
      <c r="B135" s="204"/>
      <c r="C135" s="205"/>
      <c r="D135" s="187" t="s">
        <v>131</v>
      </c>
      <c r="E135" s="206" t="s">
        <v>19</v>
      </c>
      <c r="F135" s="207" t="s">
        <v>171</v>
      </c>
      <c r="G135" s="205"/>
      <c r="H135" s="208">
        <v>1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131</v>
      </c>
      <c r="AU135" s="214" t="s">
        <v>82</v>
      </c>
      <c r="AV135" s="14" t="s">
        <v>82</v>
      </c>
      <c r="AW135" s="14" t="s">
        <v>35</v>
      </c>
      <c r="AX135" s="14" t="s">
        <v>73</v>
      </c>
      <c r="AY135" s="214" t="s">
        <v>118</v>
      </c>
    </row>
    <row r="136" spans="1:65" s="15" customFormat="1" ht="11.25">
      <c r="B136" s="215"/>
      <c r="C136" s="216"/>
      <c r="D136" s="187" t="s">
        <v>131</v>
      </c>
      <c r="E136" s="217" t="s">
        <v>19</v>
      </c>
      <c r="F136" s="218" t="s">
        <v>139</v>
      </c>
      <c r="G136" s="216"/>
      <c r="H136" s="219">
        <v>1</v>
      </c>
      <c r="I136" s="220"/>
      <c r="J136" s="216"/>
      <c r="K136" s="216"/>
      <c r="L136" s="221"/>
      <c r="M136" s="222"/>
      <c r="N136" s="223"/>
      <c r="O136" s="223"/>
      <c r="P136" s="223"/>
      <c r="Q136" s="223"/>
      <c r="R136" s="223"/>
      <c r="S136" s="223"/>
      <c r="T136" s="224"/>
      <c r="AT136" s="225" t="s">
        <v>131</v>
      </c>
      <c r="AU136" s="225" t="s">
        <v>82</v>
      </c>
      <c r="AV136" s="15" t="s">
        <v>119</v>
      </c>
      <c r="AW136" s="15" t="s">
        <v>35</v>
      </c>
      <c r="AX136" s="15" t="s">
        <v>14</v>
      </c>
      <c r="AY136" s="225" t="s">
        <v>118</v>
      </c>
    </row>
    <row r="137" spans="1:65" s="2" customFormat="1" ht="16.5" customHeight="1">
      <c r="A137" s="35"/>
      <c r="B137" s="36"/>
      <c r="C137" s="174" t="s">
        <v>144</v>
      </c>
      <c r="D137" s="174" t="s">
        <v>121</v>
      </c>
      <c r="E137" s="175" t="s">
        <v>187</v>
      </c>
      <c r="F137" s="176" t="s">
        <v>188</v>
      </c>
      <c r="G137" s="177" t="s">
        <v>189</v>
      </c>
      <c r="H137" s="178">
        <v>1.68</v>
      </c>
      <c r="I137" s="179"/>
      <c r="J137" s="180">
        <f>ROUND(I137*H137,2)</f>
        <v>0</v>
      </c>
      <c r="K137" s="176" t="s">
        <v>125</v>
      </c>
      <c r="L137" s="40"/>
      <c r="M137" s="181" t="s">
        <v>19</v>
      </c>
      <c r="N137" s="182" t="s">
        <v>44</v>
      </c>
      <c r="O137" s="65"/>
      <c r="P137" s="183">
        <f>O137*H137</f>
        <v>0</v>
      </c>
      <c r="Q137" s="183">
        <v>7.6000000000000004E-4</v>
      </c>
      <c r="R137" s="183">
        <f>Q137*H137</f>
        <v>1.2768E-3</v>
      </c>
      <c r="S137" s="183">
        <v>2.0999999999999999E-3</v>
      </c>
      <c r="T137" s="184">
        <f>S137*H137</f>
        <v>3.5279999999999995E-3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5" t="s">
        <v>119</v>
      </c>
      <c r="AT137" s="185" t="s">
        <v>121</v>
      </c>
      <c r="AU137" s="185" t="s">
        <v>82</v>
      </c>
      <c r="AY137" s="18" t="s">
        <v>118</v>
      </c>
      <c r="BE137" s="186">
        <f>IF(N137="základní",J137,0)</f>
        <v>0</v>
      </c>
      <c r="BF137" s="186">
        <f>IF(N137="snížená",J137,0)</f>
        <v>0</v>
      </c>
      <c r="BG137" s="186">
        <f>IF(N137="zákl. přenesená",J137,0)</f>
        <v>0</v>
      </c>
      <c r="BH137" s="186">
        <f>IF(N137="sníž. přenesená",J137,0)</f>
        <v>0</v>
      </c>
      <c r="BI137" s="186">
        <f>IF(N137="nulová",J137,0)</f>
        <v>0</v>
      </c>
      <c r="BJ137" s="18" t="s">
        <v>14</v>
      </c>
      <c r="BK137" s="186">
        <f>ROUND(I137*H137,2)</f>
        <v>0</v>
      </c>
      <c r="BL137" s="18" t="s">
        <v>119</v>
      </c>
      <c r="BM137" s="185" t="s">
        <v>190</v>
      </c>
    </row>
    <row r="138" spans="1:65" s="2" customFormat="1" ht="19.5">
      <c r="A138" s="35"/>
      <c r="B138" s="36"/>
      <c r="C138" s="37"/>
      <c r="D138" s="187" t="s">
        <v>127</v>
      </c>
      <c r="E138" s="37"/>
      <c r="F138" s="188" t="s">
        <v>191</v>
      </c>
      <c r="G138" s="37"/>
      <c r="H138" s="37"/>
      <c r="I138" s="189"/>
      <c r="J138" s="37"/>
      <c r="K138" s="37"/>
      <c r="L138" s="40"/>
      <c r="M138" s="190"/>
      <c r="N138" s="191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127</v>
      </c>
      <c r="AU138" s="18" t="s">
        <v>82</v>
      </c>
    </row>
    <row r="139" spans="1:65" s="2" customFormat="1" ht="11.25">
      <c r="A139" s="35"/>
      <c r="B139" s="36"/>
      <c r="C139" s="37"/>
      <c r="D139" s="192" t="s">
        <v>129</v>
      </c>
      <c r="E139" s="37"/>
      <c r="F139" s="193" t="s">
        <v>192</v>
      </c>
      <c r="G139" s="37"/>
      <c r="H139" s="37"/>
      <c r="I139" s="189"/>
      <c r="J139" s="37"/>
      <c r="K139" s="37"/>
      <c r="L139" s="40"/>
      <c r="M139" s="190"/>
      <c r="N139" s="191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129</v>
      </c>
      <c r="AU139" s="18" t="s">
        <v>82</v>
      </c>
    </row>
    <row r="140" spans="1:65" s="13" customFormat="1" ht="11.25">
      <c r="B140" s="194"/>
      <c r="C140" s="195"/>
      <c r="D140" s="187" t="s">
        <v>131</v>
      </c>
      <c r="E140" s="196" t="s">
        <v>19</v>
      </c>
      <c r="F140" s="197" t="s">
        <v>193</v>
      </c>
      <c r="G140" s="195"/>
      <c r="H140" s="196" t="s">
        <v>19</v>
      </c>
      <c r="I140" s="198"/>
      <c r="J140" s="195"/>
      <c r="K140" s="195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131</v>
      </c>
      <c r="AU140" s="203" t="s">
        <v>82</v>
      </c>
      <c r="AV140" s="13" t="s">
        <v>14</v>
      </c>
      <c r="AW140" s="13" t="s">
        <v>35</v>
      </c>
      <c r="AX140" s="13" t="s">
        <v>73</v>
      </c>
      <c r="AY140" s="203" t="s">
        <v>118</v>
      </c>
    </row>
    <row r="141" spans="1:65" s="14" customFormat="1" ht="11.25">
      <c r="B141" s="204"/>
      <c r="C141" s="205"/>
      <c r="D141" s="187" t="s">
        <v>131</v>
      </c>
      <c r="E141" s="206" t="s">
        <v>19</v>
      </c>
      <c r="F141" s="207" t="s">
        <v>194</v>
      </c>
      <c r="G141" s="205"/>
      <c r="H141" s="208">
        <v>1.68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131</v>
      </c>
      <c r="AU141" s="214" t="s">
        <v>82</v>
      </c>
      <c r="AV141" s="14" t="s">
        <v>82</v>
      </c>
      <c r="AW141" s="14" t="s">
        <v>35</v>
      </c>
      <c r="AX141" s="14" t="s">
        <v>73</v>
      </c>
      <c r="AY141" s="214" t="s">
        <v>118</v>
      </c>
    </row>
    <row r="142" spans="1:65" s="15" customFormat="1" ht="11.25">
      <c r="B142" s="215"/>
      <c r="C142" s="216"/>
      <c r="D142" s="187" t="s">
        <v>131</v>
      </c>
      <c r="E142" s="217" t="s">
        <v>19</v>
      </c>
      <c r="F142" s="218" t="s">
        <v>139</v>
      </c>
      <c r="G142" s="216"/>
      <c r="H142" s="219">
        <v>1.68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131</v>
      </c>
      <c r="AU142" s="225" t="s">
        <v>82</v>
      </c>
      <c r="AV142" s="15" t="s">
        <v>119</v>
      </c>
      <c r="AW142" s="15" t="s">
        <v>35</v>
      </c>
      <c r="AX142" s="15" t="s">
        <v>14</v>
      </c>
      <c r="AY142" s="225" t="s">
        <v>118</v>
      </c>
    </row>
    <row r="143" spans="1:65" s="2" customFormat="1" ht="16.5" customHeight="1">
      <c r="A143" s="35"/>
      <c r="B143" s="36"/>
      <c r="C143" s="226" t="s">
        <v>161</v>
      </c>
      <c r="D143" s="226" t="s">
        <v>140</v>
      </c>
      <c r="E143" s="227" t="s">
        <v>195</v>
      </c>
      <c r="F143" s="228" t="s">
        <v>196</v>
      </c>
      <c r="G143" s="229" t="s">
        <v>189</v>
      </c>
      <c r="H143" s="230">
        <v>3.2</v>
      </c>
      <c r="I143" s="231"/>
      <c r="J143" s="232">
        <f>ROUND(I143*H143,2)</f>
        <v>0</v>
      </c>
      <c r="K143" s="228" t="s">
        <v>125</v>
      </c>
      <c r="L143" s="233"/>
      <c r="M143" s="234" t="s">
        <v>19</v>
      </c>
      <c r="N143" s="235" t="s">
        <v>44</v>
      </c>
      <c r="O143" s="65"/>
      <c r="P143" s="183">
        <f>O143*H143</f>
        <v>0</v>
      </c>
      <c r="Q143" s="183">
        <v>3.0000000000000001E-3</v>
      </c>
      <c r="R143" s="183">
        <f>Q143*H143</f>
        <v>9.6000000000000009E-3</v>
      </c>
      <c r="S143" s="183">
        <v>0</v>
      </c>
      <c r="T143" s="18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5" t="s">
        <v>144</v>
      </c>
      <c r="AT143" s="185" t="s">
        <v>140</v>
      </c>
      <c r="AU143" s="185" t="s">
        <v>82</v>
      </c>
      <c r="AY143" s="18" t="s">
        <v>118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18" t="s">
        <v>14</v>
      </c>
      <c r="BK143" s="186">
        <f>ROUND(I143*H143,2)</f>
        <v>0</v>
      </c>
      <c r="BL143" s="18" t="s">
        <v>119</v>
      </c>
      <c r="BM143" s="185" t="s">
        <v>197</v>
      </c>
    </row>
    <row r="144" spans="1:65" s="2" customFormat="1" ht="11.25">
      <c r="A144" s="35"/>
      <c r="B144" s="36"/>
      <c r="C144" s="37"/>
      <c r="D144" s="187" t="s">
        <v>127</v>
      </c>
      <c r="E144" s="37"/>
      <c r="F144" s="188" t="s">
        <v>196</v>
      </c>
      <c r="G144" s="37"/>
      <c r="H144" s="37"/>
      <c r="I144" s="189"/>
      <c r="J144" s="37"/>
      <c r="K144" s="37"/>
      <c r="L144" s="40"/>
      <c r="M144" s="190"/>
      <c r="N144" s="191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127</v>
      </c>
      <c r="AU144" s="18" t="s">
        <v>82</v>
      </c>
    </row>
    <row r="145" spans="1:65" s="13" customFormat="1" ht="11.25">
      <c r="B145" s="194"/>
      <c r="C145" s="195"/>
      <c r="D145" s="187" t="s">
        <v>131</v>
      </c>
      <c r="E145" s="196" t="s">
        <v>19</v>
      </c>
      <c r="F145" s="197" t="s">
        <v>198</v>
      </c>
      <c r="G145" s="195"/>
      <c r="H145" s="196" t="s">
        <v>19</v>
      </c>
      <c r="I145" s="198"/>
      <c r="J145" s="195"/>
      <c r="K145" s="195"/>
      <c r="L145" s="199"/>
      <c r="M145" s="200"/>
      <c r="N145" s="201"/>
      <c r="O145" s="201"/>
      <c r="P145" s="201"/>
      <c r="Q145" s="201"/>
      <c r="R145" s="201"/>
      <c r="S145" s="201"/>
      <c r="T145" s="202"/>
      <c r="AT145" s="203" t="s">
        <v>131</v>
      </c>
      <c r="AU145" s="203" t="s">
        <v>82</v>
      </c>
      <c r="AV145" s="13" t="s">
        <v>14</v>
      </c>
      <c r="AW145" s="13" t="s">
        <v>35</v>
      </c>
      <c r="AX145" s="13" t="s">
        <v>73</v>
      </c>
      <c r="AY145" s="203" t="s">
        <v>118</v>
      </c>
    </row>
    <row r="146" spans="1:65" s="14" customFormat="1" ht="11.25">
      <c r="B146" s="204"/>
      <c r="C146" s="205"/>
      <c r="D146" s="187" t="s">
        <v>131</v>
      </c>
      <c r="E146" s="206" t="s">
        <v>19</v>
      </c>
      <c r="F146" s="207" t="s">
        <v>199</v>
      </c>
      <c r="G146" s="205"/>
      <c r="H146" s="208">
        <v>3.2</v>
      </c>
      <c r="I146" s="209"/>
      <c r="J146" s="205"/>
      <c r="K146" s="205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131</v>
      </c>
      <c r="AU146" s="214" t="s">
        <v>82</v>
      </c>
      <c r="AV146" s="14" t="s">
        <v>82</v>
      </c>
      <c r="AW146" s="14" t="s">
        <v>35</v>
      </c>
      <c r="AX146" s="14" t="s">
        <v>73</v>
      </c>
      <c r="AY146" s="214" t="s">
        <v>118</v>
      </c>
    </row>
    <row r="147" spans="1:65" s="15" customFormat="1" ht="11.25">
      <c r="B147" s="215"/>
      <c r="C147" s="216"/>
      <c r="D147" s="187" t="s">
        <v>131</v>
      </c>
      <c r="E147" s="217" t="s">
        <v>19</v>
      </c>
      <c r="F147" s="218" t="s">
        <v>139</v>
      </c>
      <c r="G147" s="216"/>
      <c r="H147" s="219">
        <v>3.2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131</v>
      </c>
      <c r="AU147" s="225" t="s">
        <v>82</v>
      </c>
      <c r="AV147" s="15" t="s">
        <v>119</v>
      </c>
      <c r="AW147" s="15" t="s">
        <v>35</v>
      </c>
      <c r="AX147" s="15" t="s">
        <v>14</v>
      </c>
      <c r="AY147" s="225" t="s">
        <v>118</v>
      </c>
    </row>
    <row r="148" spans="1:65" s="2" customFormat="1" ht="16.5" customHeight="1">
      <c r="A148" s="35"/>
      <c r="B148" s="36"/>
      <c r="C148" s="226" t="s">
        <v>200</v>
      </c>
      <c r="D148" s="226" t="s">
        <v>140</v>
      </c>
      <c r="E148" s="227" t="s">
        <v>201</v>
      </c>
      <c r="F148" s="228" t="s">
        <v>202</v>
      </c>
      <c r="G148" s="229" t="s">
        <v>166</v>
      </c>
      <c r="H148" s="230">
        <v>8</v>
      </c>
      <c r="I148" s="231"/>
      <c r="J148" s="232">
        <f>ROUND(I148*H148,2)</f>
        <v>0</v>
      </c>
      <c r="K148" s="228" t="s">
        <v>125</v>
      </c>
      <c r="L148" s="233"/>
      <c r="M148" s="234" t="s">
        <v>19</v>
      </c>
      <c r="N148" s="235" t="s">
        <v>44</v>
      </c>
      <c r="O148" s="65"/>
      <c r="P148" s="183">
        <f>O148*H148</f>
        <v>0</v>
      </c>
      <c r="Q148" s="183">
        <v>1.6000000000000001E-4</v>
      </c>
      <c r="R148" s="183">
        <f>Q148*H148</f>
        <v>1.2800000000000001E-3</v>
      </c>
      <c r="S148" s="183">
        <v>0</v>
      </c>
      <c r="T148" s="18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5" t="s">
        <v>144</v>
      </c>
      <c r="AT148" s="185" t="s">
        <v>140</v>
      </c>
      <c r="AU148" s="185" t="s">
        <v>82</v>
      </c>
      <c r="AY148" s="18" t="s">
        <v>118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18" t="s">
        <v>14</v>
      </c>
      <c r="BK148" s="186">
        <f>ROUND(I148*H148,2)</f>
        <v>0</v>
      </c>
      <c r="BL148" s="18" t="s">
        <v>119</v>
      </c>
      <c r="BM148" s="185" t="s">
        <v>203</v>
      </c>
    </row>
    <row r="149" spans="1:65" s="2" customFormat="1" ht="11.25">
      <c r="A149" s="35"/>
      <c r="B149" s="36"/>
      <c r="C149" s="37"/>
      <c r="D149" s="187" t="s">
        <v>127</v>
      </c>
      <c r="E149" s="37"/>
      <c r="F149" s="188" t="s">
        <v>202</v>
      </c>
      <c r="G149" s="37"/>
      <c r="H149" s="37"/>
      <c r="I149" s="189"/>
      <c r="J149" s="37"/>
      <c r="K149" s="37"/>
      <c r="L149" s="40"/>
      <c r="M149" s="190"/>
      <c r="N149" s="191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127</v>
      </c>
      <c r="AU149" s="18" t="s">
        <v>82</v>
      </c>
    </row>
    <row r="150" spans="1:65" s="14" customFormat="1" ht="11.25">
      <c r="B150" s="204"/>
      <c r="C150" s="205"/>
      <c r="D150" s="187" t="s">
        <v>131</v>
      </c>
      <c r="E150" s="206" t="s">
        <v>19</v>
      </c>
      <c r="F150" s="207" t="s">
        <v>204</v>
      </c>
      <c r="G150" s="205"/>
      <c r="H150" s="208">
        <v>8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131</v>
      </c>
      <c r="AU150" s="214" t="s">
        <v>82</v>
      </c>
      <c r="AV150" s="14" t="s">
        <v>82</v>
      </c>
      <c r="AW150" s="14" t="s">
        <v>35</v>
      </c>
      <c r="AX150" s="14" t="s">
        <v>73</v>
      </c>
      <c r="AY150" s="214" t="s">
        <v>118</v>
      </c>
    </row>
    <row r="151" spans="1:65" s="15" customFormat="1" ht="11.25">
      <c r="B151" s="215"/>
      <c r="C151" s="216"/>
      <c r="D151" s="187" t="s">
        <v>131</v>
      </c>
      <c r="E151" s="217" t="s">
        <v>19</v>
      </c>
      <c r="F151" s="218" t="s">
        <v>139</v>
      </c>
      <c r="G151" s="216"/>
      <c r="H151" s="219">
        <v>8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131</v>
      </c>
      <c r="AU151" s="225" t="s">
        <v>82</v>
      </c>
      <c r="AV151" s="15" t="s">
        <v>119</v>
      </c>
      <c r="AW151" s="15" t="s">
        <v>35</v>
      </c>
      <c r="AX151" s="15" t="s">
        <v>14</v>
      </c>
      <c r="AY151" s="225" t="s">
        <v>118</v>
      </c>
    </row>
    <row r="152" spans="1:65" s="2" customFormat="1" ht="24.2" customHeight="1">
      <c r="A152" s="35"/>
      <c r="B152" s="36"/>
      <c r="C152" s="226" t="s">
        <v>205</v>
      </c>
      <c r="D152" s="226" t="s">
        <v>140</v>
      </c>
      <c r="E152" s="227" t="s">
        <v>206</v>
      </c>
      <c r="F152" s="228" t="s">
        <v>207</v>
      </c>
      <c r="G152" s="229" t="s">
        <v>208</v>
      </c>
      <c r="H152" s="230">
        <v>0.08</v>
      </c>
      <c r="I152" s="231"/>
      <c r="J152" s="232">
        <f>ROUND(I152*H152,2)</f>
        <v>0</v>
      </c>
      <c r="K152" s="228" t="s">
        <v>125</v>
      </c>
      <c r="L152" s="233"/>
      <c r="M152" s="234" t="s">
        <v>19</v>
      </c>
      <c r="N152" s="235" t="s">
        <v>44</v>
      </c>
      <c r="O152" s="65"/>
      <c r="P152" s="183">
        <f>O152*H152</f>
        <v>0</v>
      </c>
      <c r="Q152" s="183">
        <v>2.8799999999999999E-2</v>
      </c>
      <c r="R152" s="183">
        <f>Q152*H152</f>
        <v>2.3040000000000001E-3</v>
      </c>
      <c r="S152" s="183">
        <v>0</v>
      </c>
      <c r="T152" s="18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5" t="s">
        <v>144</v>
      </c>
      <c r="AT152" s="185" t="s">
        <v>140</v>
      </c>
      <c r="AU152" s="185" t="s">
        <v>82</v>
      </c>
      <c r="AY152" s="18" t="s">
        <v>118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18" t="s">
        <v>14</v>
      </c>
      <c r="BK152" s="186">
        <f>ROUND(I152*H152,2)</f>
        <v>0</v>
      </c>
      <c r="BL152" s="18" t="s">
        <v>119</v>
      </c>
      <c r="BM152" s="185" t="s">
        <v>209</v>
      </c>
    </row>
    <row r="153" spans="1:65" s="2" customFormat="1" ht="11.25">
      <c r="A153" s="35"/>
      <c r="B153" s="36"/>
      <c r="C153" s="37"/>
      <c r="D153" s="187" t="s">
        <v>127</v>
      </c>
      <c r="E153" s="37"/>
      <c r="F153" s="188" t="s">
        <v>207</v>
      </c>
      <c r="G153" s="37"/>
      <c r="H153" s="37"/>
      <c r="I153" s="189"/>
      <c r="J153" s="37"/>
      <c r="K153" s="37"/>
      <c r="L153" s="40"/>
      <c r="M153" s="190"/>
      <c r="N153" s="191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127</v>
      </c>
      <c r="AU153" s="18" t="s">
        <v>82</v>
      </c>
    </row>
    <row r="154" spans="1:65" s="2" customFormat="1" ht="16.5" customHeight="1">
      <c r="A154" s="35"/>
      <c r="B154" s="36"/>
      <c r="C154" s="174" t="s">
        <v>210</v>
      </c>
      <c r="D154" s="174" t="s">
        <v>121</v>
      </c>
      <c r="E154" s="175" t="s">
        <v>211</v>
      </c>
      <c r="F154" s="176" t="s">
        <v>212</v>
      </c>
      <c r="G154" s="177" t="s">
        <v>213</v>
      </c>
      <c r="H154" s="178">
        <v>2</v>
      </c>
      <c r="I154" s="179"/>
      <c r="J154" s="180">
        <f>ROUND(I154*H154,2)</f>
        <v>0</v>
      </c>
      <c r="K154" s="176" t="s">
        <v>125</v>
      </c>
      <c r="L154" s="40"/>
      <c r="M154" s="181" t="s">
        <v>19</v>
      </c>
      <c r="N154" s="182" t="s">
        <v>44</v>
      </c>
      <c r="O154" s="65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5" t="s">
        <v>119</v>
      </c>
      <c r="AT154" s="185" t="s">
        <v>121</v>
      </c>
      <c r="AU154" s="185" t="s">
        <v>82</v>
      </c>
      <c r="AY154" s="18" t="s">
        <v>118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18" t="s">
        <v>14</v>
      </c>
      <c r="BK154" s="186">
        <f>ROUND(I154*H154,2)</f>
        <v>0</v>
      </c>
      <c r="BL154" s="18" t="s">
        <v>119</v>
      </c>
      <c r="BM154" s="185" t="s">
        <v>214</v>
      </c>
    </row>
    <row r="155" spans="1:65" s="2" customFormat="1" ht="11.25">
      <c r="A155" s="35"/>
      <c r="B155" s="36"/>
      <c r="C155" s="37"/>
      <c r="D155" s="187" t="s">
        <v>127</v>
      </c>
      <c r="E155" s="37"/>
      <c r="F155" s="188" t="s">
        <v>215</v>
      </c>
      <c r="G155" s="37"/>
      <c r="H155" s="37"/>
      <c r="I155" s="189"/>
      <c r="J155" s="37"/>
      <c r="K155" s="37"/>
      <c r="L155" s="40"/>
      <c r="M155" s="190"/>
      <c r="N155" s="191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127</v>
      </c>
      <c r="AU155" s="18" t="s">
        <v>82</v>
      </c>
    </row>
    <row r="156" spans="1:65" s="2" customFormat="1" ht="11.25">
      <c r="A156" s="35"/>
      <c r="B156" s="36"/>
      <c r="C156" s="37"/>
      <c r="D156" s="192" t="s">
        <v>129</v>
      </c>
      <c r="E156" s="37"/>
      <c r="F156" s="193" t="s">
        <v>216</v>
      </c>
      <c r="G156" s="37"/>
      <c r="H156" s="37"/>
      <c r="I156" s="189"/>
      <c r="J156" s="37"/>
      <c r="K156" s="37"/>
      <c r="L156" s="40"/>
      <c r="M156" s="190"/>
      <c r="N156" s="191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129</v>
      </c>
      <c r="AU156" s="18" t="s">
        <v>82</v>
      </c>
    </row>
    <row r="157" spans="1:65" s="13" customFormat="1" ht="11.25">
      <c r="B157" s="194"/>
      <c r="C157" s="195"/>
      <c r="D157" s="187" t="s">
        <v>131</v>
      </c>
      <c r="E157" s="196" t="s">
        <v>19</v>
      </c>
      <c r="F157" s="197" t="s">
        <v>217</v>
      </c>
      <c r="G157" s="195"/>
      <c r="H157" s="196" t="s">
        <v>19</v>
      </c>
      <c r="I157" s="198"/>
      <c r="J157" s="195"/>
      <c r="K157" s="195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131</v>
      </c>
      <c r="AU157" s="203" t="s">
        <v>82</v>
      </c>
      <c r="AV157" s="13" t="s">
        <v>14</v>
      </c>
      <c r="AW157" s="13" t="s">
        <v>35</v>
      </c>
      <c r="AX157" s="13" t="s">
        <v>73</v>
      </c>
      <c r="AY157" s="203" t="s">
        <v>118</v>
      </c>
    </row>
    <row r="158" spans="1:65" s="14" customFormat="1" ht="11.25">
      <c r="B158" s="204"/>
      <c r="C158" s="205"/>
      <c r="D158" s="187" t="s">
        <v>131</v>
      </c>
      <c r="E158" s="206" t="s">
        <v>19</v>
      </c>
      <c r="F158" s="207" t="s">
        <v>218</v>
      </c>
      <c r="G158" s="205"/>
      <c r="H158" s="208">
        <v>2</v>
      </c>
      <c r="I158" s="209"/>
      <c r="J158" s="205"/>
      <c r="K158" s="205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131</v>
      </c>
      <c r="AU158" s="214" t="s">
        <v>82</v>
      </c>
      <c r="AV158" s="14" t="s">
        <v>82</v>
      </c>
      <c r="AW158" s="14" t="s">
        <v>35</v>
      </c>
      <c r="AX158" s="14" t="s">
        <v>73</v>
      </c>
      <c r="AY158" s="214" t="s">
        <v>118</v>
      </c>
    </row>
    <row r="159" spans="1:65" s="15" customFormat="1" ht="11.25">
      <c r="B159" s="215"/>
      <c r="C159" s="216"/>
      <c r="D159" s="187" t="s">
        <v>131</v>
      </c>
      <c r="E159" s="217" t="s">
        <v>19</v>
      </c>
      <c r="F159" s="218" t="s">
        <v>139</v>
      </c>
      <c r="G159" s="216"/>
      <c r="H159" s="219">
        <v>2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131</v>
      </c>
      <c r="AU159" s="225" t="s">
        <v>82</v>
      </c>
      <c r="AV159" s="15" t="s">
        <v>119</v>
      </c>
      <c r="AW159" s="15" t="s">
        <v>35</v>
      </c>
      <c r="AX159" s="15" t="s">
        <v>14</v>
      </c>
      <c r="AY159" s="225" t="s">
        <v>118</v>
      </c>
    </row>
    <row r="160" spans="1:65" s="2" customFormat="1" ht="16.5" customHeight="1">
      <c r="A160" s="35"/>
      <c r="B160" s="36"/>
      <c r="C160" s="174" t="s">
        <v>219</v>
      </c>
      <c r="D160" s="174" t="s">
        <v>121</v>
      </c>
      <c r="E160" s="175" t="s">
        <v>220</v>
      </c>
      <c r="F160" s="176" t="s">
        <v>221</v>
      </c>
      <c r="G160" s="177" t="s">
        <v>213</v>
      </c>
      <c r="H160" s="178">
        <v>2</v>
      </c>
      <c r="I160" s="179"/>
      <c r="J160" s="180">
        <f>ROUND(I160*H160,2)</f>
        <v>0</v>
      </c>
      <c r="K160" s="176" t="s">
        <v>125</v>
      </c>
      <c r="L160" s="40"/>
      <c r="M160" s="181" t="s">
        <v>19</v>
      </c>
      <c r="N160" s="182" t="s">
        <v>44</v>
      </c>
      <c r="O160" s="65"/>
      <c r="P160" s="183">
        <f>O160*H160</f>
        <v>0</v>
      </c>
      <c r="Q160" s="183">
        <v>5.8279999999999998E-2</v>
      </c>
      <c r="R160" s="183">
        <f>Q160*H160</f>
        <v>0.11656</v>
      </c>
      <c r="S160" s="183">
        <v>0</v>
      </c>
      <c r="T160" s="18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85" t="s">
        <v>119</v>
      </c>
      <c r="AT160" s="185" t="s">
        <v>121</v>
      </c>
      <c r="AU160" s="185" t="s">
        <v>82</v>
      </c>
      <c r="AY160" s="18" t="s">
        <v>118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18" t="s">
        <v>14</v>
      </c>
      <c r="BK160" s="186">
        <f>ROUND(I160*H160,2)</f>
        <v>0</v>
      </c>
      <c r="BL160" s="18" t="s">
        <v>119</v>
      </c>
      <c r="BM160" s="185" t="s">
        <v>222</v>
      </c>
    </row>
    <row r="161" spans="1:65" s="2" customFormat="1" ht="11.25">
      <c r="A161" s="35"/>
      <c r="B161" s="36"/>
      <c r="C161" s="37"/>
      <c r="D161" s="187" t="s">
        <v>127</v>
      </c>
      <c r="E161" s="37"/>
      <c r="F161" s="188" t="s">
        <v>223</v>
      </c>
      <c r="G161" s="37"/>
      <c r="H161" s="37"/>
      <c r="I161" s="189"/>
      <c r="J161" s="37"/>
      <c r="K161" s="37"/>
      <c r="L161" s="40"/>
      <c r="M161" s="190"/>
      <c r="N161" s="191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127</v>
      </c>
      <c r="AU161" s="18" t="s">
        <v>82</v>
      </c>
    </row>
    <row r="162" spans="1:65" s="2" customFormat="1" ht="11.25">
      <c r="A162" s="35"/>
      <c r="B162" s="36"/>
      <c r="C162" s="37"/>
      <c r="D162" s="192" t="s">
        <v>129</v>
      </c>
      <c r="E162" s="37"/>
      <c r="F162" s="193" t="s">
        <v>224</v>
      </c>
      <c r="G162" s="37"/>
      <c r="H162" s="37"/>
      <c r="I162" s="189"/>
      <c r="J162" s="37"/>
      <c r="K162" s="37"/>
      <c r="L162" s="40"/>
      <c r="M162" s="190"/>
      <c r="N162" s="191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129</v>
      </c>
      <c r="AU162" s="18" t="s">
        <v>82</v>
      </c>
    </row>
    <row r="163" spans="1:65" s="13" customFormat="1" ht="11.25">
      <c r="B163" s="194"/>
      <c r="C163" s="195"/>
      <c r="D163" s="187" t="s">
        <v>131</v>
      </c>
      <c r="E163" s="196" t="s">
        <v>19</v>
      </c>
      <c r="F163" s="197" t="s">
        <v>225</v>
      </c>
      <c r="G163" s="195"/>
      <c r="H163" s="196" t="s">
        <v>19</v>
      </c>
      <c r="I163" s="198"/>
      <c r="J163" s="195"/>
      <c r="K163" s="195"/>
      <c r="L163" s="199"/>
      <c r="M163" s="200"/>
      <c r="N163" s="201"/>
      <c r="O163" s="201"/>
      <c r="P163" s="201"/>
      <c r="Q163" s="201"/>
      <c r="R163" s="201"/>
      <c r="S163" s="201"/>
      <c r="T163" s="202"/>
      <c r="AT163" s="203" t="s">
        <v>131</v>
      </c>
      <c r="AU163" s="203" t="s">
        <v>82</v>
      </c>
      <c r="AV163" s="13" t="s">
        <v>14</v>
      </c>
      <c r="AW163" s="13" t="s">
        <v>35</v>
      </c>
      <c r="AX163" s="13" t="s">
        <v>73</v>
      </c>
      <c r="AY163" s="203" t="s">
        <v>118</v>
      </c>
    </row>
    <row r="164" spans="1:65" s="14" customFormat="1" ht="11.25">
      <c r="B164" s="204"/>
      <c r="C164" s="205"/>
      <c r="D164" s="187" t="s">
        <v>131</v>
      </c>
      <c r="E164" s="206" t="s">
        <v>19</v>
      </c>
      <c r="F164" s="207" t="s">
        <v>218</v>
      </c>
      <c r="G164" s="205"/>
      <c r="H164" s="208">
        <v>2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131</v>
      </c>
      <c r="AU164" s="214" t="s">
        <v>82</v>
      </c>
      <c r="AV164" s="14" t="s">
        <v>82</v>
      </c>
      <c r="AW164" s="14" t="s">
        <v>35</v>
      </c>
      <c r="AX164" s="14" t="s">
        <v>73</v>
      </c>
      <c r="AY164" s="214" t="s">
        <v>118</v>
      </c>
    </row>
    <row r="165" spans="1:65" s="15" customFormat="1" ht="11.25">
      <c r="B165" s="215"/>
      <c r="C165" s="216"/>
      <c r="D165" s="187" t="s">
        <v>131</v>
      </c>
      <c r="E165" s="217" t="s">
        <v>19</v>
      </c>
      <c r="F165" s="218" t="s">
        <v>139</v>
      </c>
      <c r="G165" s="216"/>
      <c r="H165" s="219">
        <v>2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131</v>
      </c>
      <c r="AU165" s="225" t="s">
        <v>82</v>
      </c>
      <c r="AV165" s="15" t="s">
        <v>119</v>
      </c>
      <c r="AW165" s="15" t="s">
        <v>35</v>
      </c>
      <c r="AX165" s="15" t="s">
        <v>14</v>
      </c>
      <c r="AY165" s="225" t="s">
        <v>118</v>
      </c>
    </row>
    <row r="166" spans="1:65" s="2" customFormat="1" ht="16.5" customHeight="1">
      <c r="A166" s="35"/>
      <c r="B166" s="36"/>
      <c r="C166" s="174" t="s">
        <v>226</v>
      </c>
      <c r="D166" s="174" t="s">
        <v>121</v>
      </c>
      <c r="E166" s="175" t="s">
        <v>227</v>
      </c>
      <c r="F166" s="176" t="s">
        <v>228</v>
      </c>
      <c r="G166" s="177" t="s">
        <v>213</v>
      </c>
      <c r="H166" s="178">
        <v>2</v>
      </c>
      <c r="I166" s="179"/>
      <c r="J166" s="180">
        <f>ROUND(I166*H166,2)</f>
        <v>0</v>
      </c>
      <c r="K166" s="176" t="s">
        <v>125</v>
      </c>
      <c r="L166" s="40"/>
      <c r="M166" s="181" t="s">
        <v>19</v>
      </c>
      <c r="N166" s="182" t="s">
        <v>44</v>
      </c>
      <c r="O166" s="65"/>
      <c r="P166" s="183">
        <f>O166*H166</f>
        <v>0</v>
      </c>
      <c r="Q166" s="183">
        <v>1.58E-3</v>
      </c>
      <c r="R166" s="183">
        <f>Q166*H166</f>
        <v>3.16E-3</v>
      </c>
      <c r="S166" s="183">
        <v>0</v>
      </c>
      <c r="T166" s="18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85" t="s">
        <v>119</v>
      </c>
      <c r="AT166" s="185" t="s">
        <v>121</v>
      </c>
      <c r="AU166" s="185" t="s">
        <v>82</v>
      </c>
      <c r="AY166" s="18" t="s">
        <v>118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18" t="s">
        <v>14</v>
      </c>
      <c r="BK166" s="186">
        <f>ROUND(I166*H166,2)</f>
        <v>0</v>
      </c>
      <c r="BL166" s="18" t="s">
        <v>119</v>
      </c>
      <c r="BM166" s="185" t="s">
        <v>229</v>
      </c>
    </row>
    <row r="167" spans="1:65" s="2" customFormat="1" ht="11.25">
      <c r="A167" s="35"/>
      <c r="B167" s="36"/>
      <c r="C167" s="37"/>
      <c r="D167" s="187" t="s">
        <v>127</v>
      </c>
      <c r="E167" s="37"/>
      <c r="F167" s="188" t="s">
        <v>230</v>
      </c>
      <c r="G167" s="37"/>
      <c r="H167" s="37"/>
      <c r="I167" s="189"/>
      <c r="J167" s="37"/>
      <c r="K167" s="37"/>
      <c r="L167" s="40"/>
      <c r="M167" s="190"/>
      <c r="N167" s="191"/>
      <c r="O167" s="65"/>
      <c r="P167" s="65"/>
      <c r="Q167" s="65"/>
      <c r="R167" s="65"/>
      <c r="S167" s="65"/>
      <c r="T167" s="66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127</v>
      </c>
      <c r="AU167" s="18" t="s">
        <v>82</v>
      </c>
    </row>
    <row r="168" spans="1:65" s="2" customFormat="1" ht="11.25">
      <c r="A168" s="35"/>
      <c r="B168" s="36"/>
      <c r="C168" s="37"/>
      <c r="D168" s="192" t="s">
        <v>129</v>
      </c>
      <c r="E168" s="37"/>
      <c r="F168" s="193" t="s">
        <v>231</v>
      </c>
      <c r="G168" s="37"/>
      <c r="H168" s="37"/>
      <c r="I168" s="189"/>
      <c r="J168" s="37"/>
      <c r="K168" s="37"/>
      <c r="L168" s="40"/>
      <c r="M168" s="190"/>
      <c r="N168" s="191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129</v>
      </c>
      <c r="AU168" s="18" t="s">
        <v>82</v>
      </c>
    </row>
    <row r="169" spans="1:65" s="13" customFormat="1" ht="11.25">
      <c r="B169" s="194"/>
      <c r="C169" s="195"/>
      <c r="D169" s="187" t="s">
        <v>131</v>
      </c>
      <c r="E169" s="196" t="s">
        <v>19</v>
      </c>
      <c r="F169" s="197" t="s">
        <v>232</v>
      </c>
      <c r="G169" s="195"/>
      <c r="H169" s="196" t="s">
        <v>19</v>
      </c>
      <c r="I169" s="198"/>
      <c r="J169" s="195"/>
      <c r="K169" s="195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131</v>
      </c>
      <c r="AU169" s="203" t="s">
        <v>82</v>
      </c>
      <c r="AV169" s="13" t="s">
        <v>14</v>
      </c>
      <c r="AW169" s="13" t="s">
        <v>35</v>
      </c>
      <c r="AX169" s="13" t="s">
        <v>73</v>
      </c>
      <c r="AY169" s="203" t="s">
        <v>118</v>
      </c>
    </row>
    <row r="170" spans="1:65" s="14" customFormat="1" ht="11.25">
      <c r="B170" s="204"/>
      <c r="C170" s="205"/>
      <c r="D170" s="187" t="s">
        <v>131</v>
      </c>
      <c r="E170" s="206" t="s">
        <v>19</v>
      </c>
      <c r="F170" s="207" t="s">
        <v>218</v>
      </c>
      <c r="G170" s="205"/>
      <c r="H170" s="208">
        <v>2</v>
      </c>
      <c r="I170" s="209"/>
      <c r="J170" s="205"/>
      <c r="K170" s="205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131</v>
      </c>
      <c r="AU170" s="214" t="s">
        <v>82</v>
      </c>
      <c r="AV170" s="14" t="s">
        <v>82</v>
      </c>
      <c r="AW170" s="14" t="s">
        <v>35</v>
      </c>
      <c r="AX170" s="14" t="s">
        <v>73</v>
      </c>
      <c r="AY170" s="214" t="s">
        <v>118</v>
      </c>
    </row>
    <row r="171" spans="1:65" s="15" customFormat="1" ht="11.25">
      <c r="B171" s="215"/>
      <c r="C171" s="216"/>
      <c r="D171" s="187" t="s">
        <v>131</v>
      </c>
      <c r="E171" s="217" t="s">
        <v>19</v>
      </c>
      <c r="F171" s="218" t="s">
        <v>139</v>
      </c>
      <c r="G171" s="216"/>
      <c r="H171" s="219">
        <v>2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131</v>
      </c>
      <c r="AU171" s="225" t="s">
        <v>82</v>
      </c>
      <c r="AV171" s="15" t="s">
        <v>119</v>
      </c>
      <c r="AW171" s="15" t="s">
        <v>35</v>
      </c>
      <c r="AX171" s="15" t="s">
        <v>14</v>
      </c>
      <c r="AY171" s="225" t="s">
        <v>118</v>
      </c>
    </row>
    <row r="172" spans="1:65" s="2" customFormat="1" ht="16.5" customHeight="1">
      <c r="A172" s="35"/>
      <c r="B172" s="36"/>
      <c r="C172" s="174" t="s">
        <v>8</v>
      </c>
      <c r="D172" s="174" t="s">
        <v>121</v>
      </c>
      <c r="E172" s="175" t="s">
        <v>233</v>
      </c>
      <c r="F172" s="176" t="s">
        <v>234</v>
      </c>
      <c r="G172" s="177" t="s">
        <v>213</v>
      </c>
      <c r="H172" s="178">
        <v>2</v>
      </c>
      <c r="I172" s="179"/>
      <c r="J172" s="180">
        <f>ROUND(I172*H172,2)</f>
        <v>0</v>
      </c>
      <c r="K172" s="176" t="s">
        <v>125</v>
      </c>
      <c r="L172" s="40"/>
      <c r="M172" s="181" t="s">
        <v>19</v>
      </c>
      <c r="N172" s="182" t="s">
        <v>44</v>
      </c>
      <c r="O172" s="65"/>
      <c r="P172" s="183">
        <f>O172*H172</f>
        <v>0</v>
      </c>
      <c r="Q172" s="183">
        <v>1.16E-3</v>
      </c>
      <c r="R172" s="183">
        <f>Q172*H172</f>
        <v>2.32E-3</v>
      </c>
      <c r="S172" s="183">
        <v>0</v>
      </c>
      <c r="T172" s="18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5" t="s">
        <v>119</v>
      </c>
      <c r="AT172" s="185" t="s">
        <v>121</v>
      </c>
      <c r="AU172" s="185" t="s">
        <v>82</v>
      </c>
      <c r="AY172" s="18" t="s">
        <v>118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18" t="s">
        <v>14</v>
      </c>
      <c r="BK172" s="186">
        <f>ROUND(I172*H172,2)</f>
        <v>0</v>
      </c>
      <c r="BL172" s="18" t="s">
        <v>119</v>
      </c>
      <c r="BM172" s="185" t="s">
        <v>235</v>
      </c>
    </row>
    <row r="173" spans="1:65" s="2" customFormat="1" ht="11.25">
      <c r="A173" s="35"/>
      <c r="B173" s="36"/>
      <c r="C173" s="37"/>
      <c r="D173" s="187" t="s">
        <v>127</v>
      </c>
      <c r="E173" s="37"/>
      <c r="F173" s="188" t="s">
        <v>236</v>
      </c>
      <c r="G173" s="37"/>
      <c r="H173" s="37"/>
      <c r="I173" s="189"/>
      <c r="J173" s="37"/>
      <c r="K173" s="37"/>
      <c r="L173" s="40"/>
      <c r="M173" s="190"/>
      <c r="N173" s="191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127</v>
      </c>
      <c r="AU173" s="18" t="s">
        <v>82</v>
      </c>
    </row>
    <row r="174" spans="1:65" s="2" customFormat="1" ht="11.25">
      <c r="A174" s="35"/>
      <c r="B174" s="36"/>
      <c r="C174" s="37"/>
      <c r="D174" s="192" t="s">
        <v>129</v>
      </c>
      <c r="E174" s="37"/>
      <c r="F174" s="193" t="s">
        <v>237</v>
      </c>
      <c r="G174" s="37"/>
      <c r="H174" s="37"/>
      <c r="I174" s="189"/>
      <c r="J174" s="37"/>
      <c r="K174" s="37"/>
      <c r="L174" s="40"/>
      <c r="M174" s="190"/>
      <c r="N174" s="191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129</v>
      </c>
      <c r="AU174" s="18" t="s">
        <v>82</v>
      </c>
    </row>
    <row r="175" spans="1:65" s="13" customFormat="1" ht="11.25">
      <c r="B175" s="194"/>
      <c r="C175" s="195"/>
      <c r="D175" s="187" t="s">
        <v>131</v>
      </c>
      <c r="E175" s="196" t="s">
        <v>19</v>
      </c>
      <c r="F175" s="197" t="s">
        <v>238</v>
      </c>
      <c r="G175" s="195"/>
      <c r="H175" s="196" t="s">
        <v>19</v>
      </c>
      <c r="I175" s="198"/>
      <c r="J175" s="195"/>
      <c r="K175" s="195"/>
      <c r="L175" s="199"/>
      <c r="M175" s="200"/>
      <c r="N175" s="201"/>
      <c r="O175" s="201"/>
      <c r="P175" s="201"/>
      <c r="Q175" s="201"/>
      <c r="R175" s="201"/>
      <c r="S175" s="201"/>
      <c r="T175" s="202"/>
      <c r="AT175" s="203" t="s">
        <v>131</v>
      </c>
      <c r="AU175" s="203" t="s">
        <v>82</v>
      </c>
      <c r="AV175" s="13" t="s">
        <v>14</v>
      </c>
      <c r="AW175" s="13" t="s">
        <v>35</v>
      </c>
      <c r="AX175" s="13" t="s">
        <v>73</v>
      </c>
      <c r="AY175" s="203" t="s">
        <v>118</v>
      </c>
    </row>
    <row r="176" spans="1:65" s="14" customFormat="1" ht="11.25">
      <c r="B176" s="204"/>
      <c r="C176" s="205"/>
      <c r="D176" s="187" t="s">
        <v>131</v>
      </c>
      <c r="E176" s="206" t="s">
        <v>19</v>
      </c>
      <c r="F176" s="207" t="s">
        <v>218</v>
      </c>
      <c r="G176" s="205"/>
      <c r="H176" s="208">
        <v>2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131</v>
      </c>
      <c r="AU176" s="214" t="s">
        <v>82</v>
      </c>
      <c r="AV176" s="14" t="s">
        <v>82</v>
      </c>
      <c r="AW176" s="14" t="s">
        <v>35</v>
      </c>
      <c r="AX176" s="14" t="s">
        <v>73</v>
      </c>
      <c r="AY176" s="214" t="s">
        <v>118</v>
      </c>
    </row>
    <row r="177" spans="1:65" s="15" customFormat="1" ht="11.25">
      <c r="B177" s="215"/>
      <c r="C177" s="216"/>
      <c r="D177" s="187" t="s">
        <v>131</v>
      </c>
      <c r="E177" s="217" t="s">
        <v>19</v>
      </c>
      <c r="F177" s="218" t="s">
        <v>139</v>
      </c>
      <c r="G177" s="216"/>
      <c r="H177" s="219">
        <v>2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131</v>
      </c>
      <c r="AU177" s="225" t="s">
        <v>82</v>
      </c>
      <c r="AV177" s="15" t="s">
        <v>119</v>
      </c>
      <c r="AW177" s="15" t="s">
        <v>35</v>
      </c>
      <c r="AX177" s="15" t="s">
        <v>14</v>
      </c>
      <c r="AY177" s="225" t="s">
        <v>118</v>
      </c>
    </row>
    <row r="178" spans="1:65" s="2" customFormat="1" ht="16.5" customHeight="1">
      <c r="A178" s="35"/>
      <c r="B178" s="36"/>
      <c r="C178" s="174" t="s">
        <v>239</v>
      </c>
      <c r="D178" s="174" t="s">
        <v>121</v>
      </c>
      <c r="E178" s="175" t="s">
        <v>240</v>
      </c>
      <c r="F178" s="176" t="s">
        <v>241</v>
      </c>
      <c r="G178" s="177" t="s">
        <v>213</v>
      </c>
      <c r="H178" s="178">
        <v>2</v>
      </c>
      <c r="I178" s="179"/>
      <c r="J178" s="180">
        <f>ROUND(I178*H178,2)</f>
        <v>0</v>
      </c>
      <c r="K178" s="176" t="s">
        <v>125</v>
      </c>
      <c r="L178" s="40"/>
      <c r="M178" s="181" t="s">
        <v>19</v>
      </c>
      <c r="N178" s="182" t="s">
        <v>44</v>
      </c>
      <c r="O178" s="65"/>
      <c r="P178" s="183">
        <f>O178*H178</f>
        <v>0</v>
      </c>
      <c r="Q178" s="183">
        <v>0</v>
      </c>
      <c r="R178" s="183">
        <f>Q178*H178</f>
        <v>0</v>
      </c>
      <c r="S178" s="183">
        <v>0</v>
      </c>
      <c r="T178" s="18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85" t="s">
        <v>119</v>
      </c>
      <c r="AT178" s="185" t="s">
        <v>121</v>
      </c>
      <c r="AU178" s="185" t="s">
        <v>82</v>
      </c>
      <c r="AY178" s="18" t="s">
        <v>118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18" t="s">
        <v>14</v>
      </c>
      <c r="BK178" s="186">
        <f>ROUND(I178*H178,2)</f>
        <v>0</v>
      </c>
      <c r="BL178" s="18" t="s">
        <v>119</v>
      </c>
      <c r="BM178" s="185" t="s">
        <v>242</v>
      </c>
    </row>
    <row r="179" spans="1:65" s="2" customFormat="1" ht="11.25">
      <c r="A179" s="35"/>
      <c r="B179" s="36"/>
      <c r="C179" s="37"/>
      <c r="D179" s="187" t="s">
        <v>127</v>
      </c>
      <c r="E179" s="37"/>
      <c r="F179" s="188" t="s">
        <v>243</v>
      </c>
      <c r="G179" s="37"/>
      <c r="H179" s="37"/>
      <c r="I179" s="189"/>
      <c r="J179" s="37"/>
      <c r="K179" s="37"/>
      <c r="L179" s="40"/>
      <c r="M179" s="190"/>
      <c r="N179" s="191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127</v>
      </c>
      <c r="AU179" s="18" t="s">
        <v>82</v>
      </c>
    </row>
    <row r="180" spans="1:65" s="2" customFormat="1" ht="11.25">
      <c r="A180" s="35"/>
      <c r="B180" s="36"/>
      <c r="C180" s="37"/>
      <c r="D180" s="192" t="s">
        <v>129</v>
      </c>
      <c r="E180" s="37"/>
      <c r="F180" s="193" t="s">
        <v>244</v>
      </c>
      <c r="G180" s="37"/>
      <c r="H180" s="37"/>
      <c r="I180" s="189"/>
      <c r="J180" s="37"/>
      <c r="K180" s="37"/>
      <c r="L180" s="40"/>
      <c r="M180" s="190"/>
      <c r="N180" s="191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129</v>
      </c>
      <c r="AU180" s="18" t="s">
        <v>82</v>
      </c>
    </row>
    <row r="181" spans="1:65" s="13" customFormat="1" ht="11.25">
      <c r="B181" s="194"/>
      <c r="C181" s="195"/>
      <c r="D181" s="187" t="s">
        <v>131</v>
      </c>
      <c r="E181" s="196" t="s">
        <v>19</v>
      </c>
      <c r="F181" s="197" t="s">
        <v>245</v>
      </c>
      <c r="G181" s="195"/>
      <c r="H181" s="196" t="s">
        <v>19</v>
      </c>
      <c r="I181" s="198"/>
      <c r="J181" s="195"/>
      <c r="K181" s="195"/>
      <c r="L181" s="199"/>
      <c r="M181" s="200"/>
      <c r="N181" s="201"/>
      <c r="O181" s="201"/>
      <c r="P181" s="201"/>
      <c r="Q181" s="201"/>
      <c r="R181" s="201"/>
      <c r="S181" s="201"/>
      <c r="T181" s="202"/>
      <c r="AT181" s="203" t="s">
        <v>131</v>
      </c>
      <c r="AU181" s="203" t="s">
        <v>82</v>
      </c>
      <c r="AV181" s="13" t="s">
        <v>14</v>
      </c>
      <c r="AW181" s="13" t="s">
        <v>35</v>
      </c>
      <c r="AX181" s="13" t="s">
        <v>73</v>
      </c>
      <c r="AY181" s="203" t="s">
        <v>118</v>
      </c>
    </row>
    <row r="182" spans="1:65" s="14" customFormat="1" ht="11.25">
      <c r="B182" s="204"/>
      <c r="C182" s="205"/>
      <c r="D182" s="187" t="s">
        <v>131</v>
      </c>
      <c r="E182" s="206" t="s">
        <v>19</v>
      </c>
      <c r="F182" s="207" t="s">
        <v>218</v>
      </c>
      <c r="G182" s="205"/>
      <c r="H182" s="208">
        <v>2</v>
      </c>
      <c r="I182" s="209"/>
      <c r="J182" s="205"/>
      <c r="K182" s="205"/>
      <c r="L182" s="210"/>
      <c r="M182" s="211"/>
      <c r="N182" s="212"/>
      <c r="O182" s="212"/>
      <c r="P182" s="212"/>
      <c r="Q182" s="212"/>
      <c r="R182" s="212"/>
      <c r="S182" s="212"/>
      <c r="T182" s="213"/>
      <c r="AT182" s="214" t="s">
        <v>131</v>
      </c>
      <c r="AU182" s="214" t="s">
        <v>82</v>
      </c>
      <c r="AV182" s="14" t="s">
        <v>82</v>
      </c>
      <c r="AW182" s="14" t="s">
        <v>35</v>
      </c>
      <c r="AX182" s="14" t="s">
        <v>73</v>
      </c>
      <c r="AY182" s="214" t="s">
        <v>118</v>
      </c>
    </row>
    <row r="183" spans="1:65" s="15" customFormat="1" ht="11.25">
      <c r="B183" s="215"/>
      <c r="C183" s="216"/>
      <c r="D183" s="187" t="s">
        <v>131</v>
      </c>
      <c r="E183" s="217" t="s">
        <v>19</v>
      </c>
      <c r="F183" s="218" t="s">
        <v>139</v>
      </c>
      <c r="G183" s="216"/>
      <c r="H183" s="219">
        <v>2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131</v>
      </c>
      <c r="AU183" s="225" t="s">
        <v>82</v>
      </c>
      <c r="AV183" s="15" t="s">
        <v>119</v>
      </c>
      <c r="AW183" s="15" t="s">
        <v>35</v>
      </c>
      <c r="AX183" s="15" t="s">
        <v>14</v>
      </c>
      <c r="AY183" s="225" t="s">
        <v>118</v>
      </c>
    </row>
    <row r="184" spans="1:65" s="12" customFormat="1" ht="22.9" customHeight="1">
      <c r="B184" s="158"/>
      <c r="C184" s="159"/>
      <c r="D184" s="160" t="s">
        <v>72</v>
      </c>
      <c r="E184" s="172" t="s">
        <v>246</v>
      </c>
      <c r="F184" s="172" t="s">
        <v>247</v>
      </c>
      <c r="G184" s="159"/>
      <c r="H184" s="159"/>
      <c r="I184" s="162"/>
      <c r="J184" s="173">
        <f>BK184</f>
        <v>0</v>
      </c>
      <c r="K184" s="159"/>
      <c r="L184" s="164"/>
      <c r="M184" s="165"/>
      <c r="N184" s="166"/>
      <c r="O184" s="166"/>
      <c r="P184" s="167">
        <f>SUM(P185:P190)</f>
        <v>0</v>
      </c>
      <c r="Q184" s="166"/>
      <c r="R184" s="167">
        <f>SUM(R185:R190)</f>
        <v>0</v>
      </c>
      <c r="S184" s="166"/>
      <c r="T184" s="168">
        <f>SUM(T185:T190)</f>
        <v>0</v>
      </c>
      <c r="AR184" s="169" t="s">
        <v>14</v>
      </c>
      <c r="AT184" s="170" t="s">
        <v>72</v>
      </c>
      <c r="AU184" s="170" t="s">
        <v>14</v>
      </c>
      <c r="AY184" s="169" t="s">
        <v>118</v>
      </c>
      <c r="BK184" s="171">
        <f>SUM(BK185:BK190)</f>
        <v>0</v>
      </c>
    </row>
    <row r="185" spans="1:65" s="2" customFormat="1" ht="24.2" customHeight="1">
      <c r="A185" s="35"/>
      <c r="B185" s="36"/>
      <c r="C185" s="174" t="s">
        <v>248</v>
      </c>
      <c r="D185" s="174" t="s">
        <v>121</v>
      </c>
      <c r="E185" s="175" t="s">
        <v>249</v>
      </c>
      <c r="F185" s="176" t="s">
        <v>250</v>
      </c>
      <c r="G185" s="177" t="s">
        <v>143</v>
      </c>
      <c r="H185" s="178">
        <v>1.042</v>
      </c>
      <c r="I185" s="179"/>
      <c r="J185" s="180">
        <f>ROUND(I185*H185,2)</f>
        <v>0</v>
      </c>
      <c r="K185" s="176" t="s">
        <v>125</v>
      </c>
      <c r="L185" s="40"/>
      <c r="M185" s="181" t="s">
        <v>19</v>
      </c>
      <c r="N185" s="182" t="s">
        <v>44</v>
      </c>
      <c r="O185" s="65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85" t="s">
        <v>119</v>
      </c>
      <c r="AT185" s="185" t="s">
        <v>121</v>
      </c>
      <c r="AU185" s="185" t="s">
        <v>82</v>
      </c>
      <c r="AY185" s="18" t="s">
        <v>118</v>
      </c>
      <c r="BE185" s="186">
        <f>IF(N185="základní",J185,0)</f>
        <v>0</v>
      </c>
      <c r="BF185" s="186">
        <f>IF(N185="snížená",J185,0)</f>
        <v>0</v>
      </c>
      <c r="BG185" s="186">
        <f>IF(N185="zákl. přenesená",J185,0)</f>
        <v>0</v>
      </c>
      <c r="BH185" s="186">
        <f>IF(N185="sníž. přenesená",J185,0)</f>
        <v>0</v>
      </c>
      <c r="BI185" s="186">
        <f>IF(N185="nulová",J185,0)</f>
        <v>0</v>
      </c>
      <c r="BJ185" s="18" t="s">
        <v>14</v>
      </c>
      <c r="BK185" s="186">
        <f>ROUND(I185*H185,2)</f>
        <v>0</v>
      </c>
      <c r="BL185" s="18" t="s">
        <v>119</v>
      </c>
      <c r="BM185" s="185" t="s">
        <v>251</v>
      </c>
    </row>
    <row r="186" spans="1:65" s="2" customFormat="1" ht="19.5">
      <c r="A186" s="35"/>
      <c r="B186" s="36"/>
      <c r="C186" s="37"/>
      <c r="D186" s="187" t="s">
        <v>127</v>
      </c>
      <c r="E186" s="37"/>
      <c r="F186" s="188" t="s">
        <v>252</v>
      </c>
      <c r="G186" s="37"/>
      <c r="H186" s="37"/>
      <c r="I186" s="189"/>
      <c r="J186" s="37"/>
      <c r="K186" s="37"/>
      <c r="L186" s="40"/>
      <c r="M186" s="190"/>
      <c r="N186" s="191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127</v>
      </c>
      <c r="AU186" s="18" t="s">
        <v>82</v>
      </c>
    </row>
    <row r="187" spans="1:65" s="2" customFormat="1" ht="11.25">
      <c r="A187" s="35"/>
      <c r="B187" s="36"/>
      <c r="C187" s="37"/>
      <c r="D187" s="192" t="s">
        <v>129</v>
      </c>
      <c r="E187" s="37"/>
      <c r="F187" s="193" t="s">
        <v>253</v>
      </c>
      <c r="G187" s="37"/>
      <c r="H187" s="37"/>
      <c r="I187" s="189"/>
      <c r="J187" s="37"/>
      <c r="K187" s="37"/>
      <c r="L187" s="40"/>
      <c r="M187" s="190"/>
      <c r="N187" s="191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129</v>
      </c>
      <c r="AU187" s="18" t="s">
        <v>82</v>
      </c>
    </row>
    <row r="188" spans="1:65" s="13" customFormat="1" ht="11.25">
      <c r="B188" s="194"/>
      <c r="C188" s="195"/>
      <c r="D188" s="187" t="s">
        <v>131</v>
      </c>
      <c r="E188" s="196" t="s">
        <v>19</v>
      </c>
      <c r="F188" s="197" t="s">
        <v>254</v>
      </c>
      <c r="G188" s="195"/>
      <c r="H188" s="196" t="s">
        <v>19</v>
      </c>
      <c r="I188" s="198"/>
      <c r="J188" s="195"/>
      <c r="K188" s="195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131</v>
      </c>
      <c r="AU188" s="203" t="s">
        <v>82</v>
      </c>
      <c r="AV188" s="13" t="s">
        <v>14</v>
      </c>
      <c r="AW188" s="13" t="s">
        <v>35</v>
      </c>
      <c r="AX188" s="13" t="s">
        <v>73</v>
      </c>
      <c r="AY188" s="203" t="s">
        <v>118</v>
      </c>
    </row>
    <row r="189" spans="1:65" s="14" customFormat="1" ht="11.25">
      <c r="B189" s="204"/>
      <c r="C189" s="205"/>
      <c r="D189" s="187" t="s">
        <v>131</v>
      </c>
      <c r="E189" s="206" t="s">
        <v>19</v>
      </c>
      <c r="F189" s="207" t="s">
        <v>255</v>
      </c>
      <c r="G189" s="205"/>
      <c r="H189" s="208">
        <v>1.042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131</v>
      </c>
      <c r="AU189" s="214" t="s">
        <v>82</v>
      </c>
      <c r="AV189" s="14" t="s">
        <v>82</v>
      </c>
      <c r="AW189" s="14" t="s">
        <v>35</v>
      </c>
      <c r="AX189" s="14" t="s">
        <v>73</v>
      </c>
      <c r="AY189" s="214" t="s">
        <v>118</v>
      </c>
    </row>
    <row r="190" spans="1:65" s="15" customFormat="1" ht="11.25">
      <c r="B190" s="215"/>
      <c r="C190" s="216"/>
      <c r="D190" s="187" t="s">
        <v>131</v>
      </c>
      <c r="E190" s="217" t="s">
        <v>19</v>
      </c>
      <c r="F190" s="218" t="s">
        <v>139</v>
      </c>
      <c r="G190" s="216"/>
      <c r="H190" s="219">
        <v>1.042</v>
      </c>
      <c r="I190" s="220"/>
      <c r="J190" s="216"/>
      <c r="K190" s="216"/>
      <c r="L190" s="221"/>
      <c r="M190" s="222"/>
      <c r="N190" s="223"/>
      <c r="O190" s="223"/>
      <c r="P190" s="223"/>
      <c r="Q190" s="223"/>
      <c r="R190" s="223"/>
      <c r="S190" s="223"/>
      <c r="T190" s="224"/>
      <c r="AT190" s="225" t="s">
        <v>131</v>
      </c>
      <c r="AU190" s="225" t="s">
        <v>82</v>
      </c>
      <c r="AV190" s="15" t="s">
        <v>119</v>
      </c>
      <c r="AW190" s="15" t="s">
        <v>35</v>
      </c>
      <c r="AX190" s="15" t="s">
        <v>14</v>
      </c>
      <c r="AY190" s="225" t="s">
        <v>118</v>
      </c>
    </row>
    <row r="191" spans="1:65" s="12" customFormat="1" ht="22.9" customHeight="1">
      <c r="B191" s="158"/>
      <c r="C191" s="159"/>
      <c r="D191" s="160" t="s">
        <v>72</v>
      </c>
      <c r="E191" s="172" t="s">
        <v>256</v>
      </c>
      <c r="F191" s="172" t="s">
        <v>257</v>
      </c>
      <c r="G191" s="159"/>
      <c r="H191" s="159"/>
      <c r="I191" s="162"/>
      <c r="J191" s="173">
        <f>BK191</f>
        <v>0</v>
      </c>
      <c r="K191" s="159"/>
      <c r="L191" s="164"/>
      <c r="M191" s="165"/>
      <c r="N191" s="166"/>
      <c r="O191" s="166"/>
      <c r="P191" s="167">
        <f>SUM(P192:P194)</f>
        <v>0</v>
      </c>
      <c r="Q191" s="166"/>
      <c r="R191" s="167">
        <f>SUM(R192:R194)</f>
        <v>0</v>
      </c>
      <c r="S191" s="166"/>
      <c r="T191" s="168">
        <f>SUM(T192:T194)</f>
        <v>0</v>
      </c>
      <c r="AR191" s="169" t="s">
        <v>14</v>
      </c>
      <c r="AT191" s="170" t="s">
        <v>72</v>
      </c>
      <c r="AU191" s="170" t="s">
        <v>14</v>
      </c>
      <c r="AY191" s="169" t="s">
        <v>118</v>
      </c>
      <c r="BK191" s="171">
        <f>SUM(BK192:BK194)</f>
        <v>0</v>
      </c>
    </row>
    <row r="192" spans="1:65" s="2" customFormat="1" ht="16.5" customHeight="1">
      <c r="A192" s="35"/>
      <c r="B192" s="36"/>
      <c r="C192" s="174" t="s">
        <v>258</v>
      </c>
      <c r="D192" s="174" t="s">
        <v>121</v>
      </c>
      <c r="E192" s="175" t="s">
        <v>259</v>
      </c>
      <c r="F192" s="176" t="s">
        <v>260</v>
      </c>
      <c r="G192" s="177" t="s">
        <v>143</v>
      </c>
      <c r="H192" s="178">
        <v>6.0810000000000004</v>
      </c>
      <c r="I192" s="179"/>
      <c r="J192" s="180">
        <f>ROUND(I192*H192,2)</f>
        <v>0</v>
      </c>
      <c r="K192" s="176" t="s">
        <v>125</v>
      </c>
      <c r="L192" s="40"/>
      <c r="M192" s="181" t="s">
        <v>19</v>
      </c>
      <c r="N192" s="182" t="s">
        <v>44</v>
      </c>
      <c r="O192" s="65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85" t="s">
        <v>119</v>
      </c>
      <c r="AT192" s="185" t="s">
        <v>121</v>
      </c>
      <c r="AU192" s="185" t="s">
        <v>82</v>
      </c>
      <c r="AY192" s="18" t="s">
        <v>118</v>
      </c>
      <c r="BE192" s="186">
        <f>IF(N192="základní",J192,0)</f>
        <v>0</v>
      </c>
      <c r="BF192" s="186">
        <f>IF(N192="snížená",J192,0)</f>
        <v>0</v>
      </c>
      <c r="BG192" s="186">
        <f>IF(N192="zákl. přenesená",J192,0)</f>
        <v>0</v>
      </c>
      <c r="BH192" s="186">
        <f>IF(N192="sníž. přenesená",J192,0)</f>
        <v>0</v>
      </c>
      <c r="BI192" s="186">
        <f>IF(N192="nulová",J192,0)</f>
        <v>0</v>
      </c>
      <c r="BJ192" s="18" t="s">
        <v>14</v>
      </c>
      <c r="BK192" s="186">
        <f>ROUND(I192*H192,2)</f>
        <v>0</v>
      </c>
      <c r="BL192" s="18" t="s">
        <v>119</v>
      </c>
      <c r="BM192" s="185" t="s">
        <v>261</v>
      </c>
    </row>
    <row r="193" spans="1:65" s="2" customFormat="1" ht="19.5">
      <c r="A193" s="35"/>
      <c r="B193" s="36"/>
      <c r="C193" s="37"/>
      <c r="D193" s="187" t="s">
        <v>127</v>
      </c>
      <c r="E193" s="37"/>
      <c r="F193" s="188" t="s">
        <v>262</v>
      </c>
      <c r="G193" s="37"/>
      <c r="H193" s="37"/>
      <c r="I193" s="189"/>
      <c r="J193" s="37"/>
      <c r="K193" s="37"/>
      <c r="L193" s="40"/>
      <c r="M193" s="190"/>
      <c r="N193" s="191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127</v>
      </c>
      <c r="AU193" s="18" t="s">
        <v>82</v>
      </c>
    </row>
    <row r="194" spans="1:65" s="2" customFormat="1" ht="11.25">
      <c r="A194" s="35"/>
      <c r="B194" s="36"/>
      <c r="C194" s="37"/>
      <c r="D194" s="192" t="s">
        <v>129</v>
      </c>
      <c r="E194" s="37"/>
      <c r="F194" s="193" t="s">
        <v>263</v>
      </c>
      <c r="G194" s="37"/>
      <c r="H194" s="37"/>
      <c r="I194" s="189"/>
      <c r="J194" s="37"/>
      <c r="K194" s="37"/>
      <c r="L194" s="40"/>
      <c r="M194" s="190"/>
      <c r="N194" s="191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129</v>
      </c>
      <c r="AU194" s="18" t="s">
        <v>82</v>
      </c>
    </row>
    <row r="195" spans="1:65" s="12" customFormat="1" ht="25.9" customHeight="1">
      <c r="B195" s="158"/>
      <c r="C195" s="159"/>
      <c r="D195" s="160" t="s">
        <v>72</v>
      </c>
      <c r="E195" s="161" t="s">
        <v>264</v>
      </c>
      <c r="F195" s="161" t="s">
        <v>265</v>
      </c>
      <c r="G195" s="159"/>
      <c r="H195" s="159"/>
      <c r="I195" s="162"/>
      <c r="J195" s="163">
        <f>BK195</f>
        <v>0</v>
      </c>
      <c r="K195" s="159"/>
      <c r="L195" s="164"/>
      <c r="M195" s="165"/>
      <c r="N195" s="166"/>
      <c r="O195" s="166"/>
      <c r="P195" s="167">
        <f>P196+P203</f>
        <v>0</v>
      </c>
      <c r="Q195" s="166"/>
      <c r="R195" s="167">
        <f>R196+R203</f>
        <v>3.5560000000000001E-2</v>
      </c>
      <c r="S195" s="166"/>
      <c r="T195" s="168">
        <f>T196+T203</f>
        <v>0</v>
      </c>
      <c r="AR195" s="169" t="s">
        <v>82</v>
      </c>
      <c r="AT195" s="170" t="s">
        <v>72</v>
      </c>
      <c r="AU195" s="170" t="s">
        <v>73</v>
      </c>
      <c r="AY195" s="169" t="s">
        <v>118</v>
      </c>
      <c r="BK195" s="171">
        <f>BK196+BK203</f>
        <v>0</v>
      </c>
    </row>
    <row r="196" spans="1:65" s="12" customFormat="1" ht="22.9" customHeight="1">
      <c r="B196" s="158"/>
      <c r="C196" s="159"/>
      <c r="D196" s="160" t="s">
        <v>72</v>
      </c>
      <c r="E196" s="172" t="s">
        <v>266</v>
      </c>
      <c r="F196" s="172" t="s">
        <v>267</v>
      </c>
      <c r="G196" s="159"/>
      <c r="H196" s="159"/>
      <c r="I196" s="162"/>
      <c r="J196" s="173">
        <f>BK196</f>
        <v>0</v>
      </c>
      <c r="K196" s="159"/>
      <c r="L196" s="164"/>
      <c r="M196" s="165"/>
      <c r="N196" s="166"/>
      <c r="O196" s="166"/>
      <c r="P196" s="167">
        <f>SUM(P197:P202)</f>
        <v>0</v>
      </c>
      <c r="Q196" s="166"/>
      <c r="R196" s="167">
        <f>SUM(R197:R202)</f>
        <v>8.4000000000000003E-4</v>
      </c>
      <c r="S196" s="166"/>
      <c r="T196" s="168">
        <f>SUM(T197:T202)</f>
        <v>0</v>
      </c>
      <c r="AR196" s="169" t="s">
        <v>82</v>
      </c>
      <c r="AT196" s="170" t="s">
        <v>72</v>
      </c>
      <c r="AU196" s="170" t="s">
        <v>14</v>
      </c>
      <c r="AY196" s="169" t="s">
        <v>118</v>
      </c>
      <c r="BK196" s="171">
        <f>SUM(BK197:BK202)</f>
        <v>0</v>
      </c>
    </row>
    <row r="197" spans="1:65" s="2" customFormat="1" ht="16.5" customHeight="1">
      <c r="A197" s="35"/>
      <c r="B197" s="36"/>
      <c r="C197" s="174" t="s">
        <v>268</v>
      </c>
      <c r="D197" s="174" t="s">
        <v>121</v>
      </c>
      <c r="E197" s="175" t="s">
        <v>269</v>
      </c>
      <c r="F197" s="176" t="s">
        <v>270</v>
      </c>
      <c r="G197" s="177" t="s">
        <v>213</v>
      </c>
      <c r="H197" s="178">
        <v>4</v>
      </c>
      <c r="I197" s="179"/>
      <c r="J197" s="180">
        <f>ROUND(I197*H197,2)</f>
        <v>0</v>
      </c>
      <c r="K197" s="176" t="s">
        <v>125</v>
      </c>
      <c r="L197" s="40"/>
      <c r="M197" s="181" t="s">
        <v>19</v>
      </c>
      <c r="N197" s="182" t="s">
        <v>44</v>
      </c>
      <c r="O197" s="65"/>
      <c r="P197" s="183">
        <f>O197*H197</f>
        <v>0</v>
      </c>
      <c r="Q197" s="183">
        <v>2.1000000000000001E-4</v>
      </c>
      <c r="R197" s="183">
        <f>Q197*H197</f>
        <v>8.4000000000000003E-4</v>
      </c>
      <c r="S197" s="183">
        <v>0</v>
      </c>
      <c r="T197" s="18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85" t="s">
        <v>239</v>
      </c>
      <c r="AT197" s="185" t="s">
        <v>121</v>
      </c>
      <c r="AU197" s="185" t="s">
        <v>82</v>
      </c>
      <c r="AY197" s="18" t="s">
        <v>118</v>
      </c>
      <c r="BE197" s="186">
        <f>IF(N197="základní",J197,0)</f>
        <v>0</v>
      </c>
      <c r="BF197" s="186">
        <f>IF(N197="snížená",J197,0)</f>
        <v>0</v>
      </c>
      <c r="BG197" s="186">
        <f>IF(N197="zákl. přenesená",J197,0)</f>
        <v>0</v>
      </c>
      <c r="BH197" s="186">
        <f>IF(N197="sníž. přenesená",J197,0)</f>
        <v>0</v>
      </c>
      <c r="BI197" s="186">
        <f>IF(N197="nulová",J197,0)</f>
        <v>0</v>
      </c>
      <c r="BJ197" s="18" t="s">
        <v>14</v>
      </c>
      <c r="BK197" s="186">
        <f>ROUND(I197*H197,2)</f>
        <v>0</v>
      </c>
      <c r="BL197" s="18" t="s">
        <v>239</v>
      </c>
      <c r="BM197" s="185" t="s">
        <v>271</v>
      </c>
    </row>
    <row r="198" spans="1:65" s="2" customFormat="1" ht="11.25">
      <c r="A198" s="35"/>
      <c r="B198" s="36"/>
      <c r="C198" s="37"/>
      <c r="D198" s="187" t="s">
        <v>127</v>
      </c>
      <c r="E198" s="37"/>
      <c r="F198" s="188" t="s">
        <v>270</v>
      </c>
      <c r="G198" s="37"/>
      <c r="H198" s="37"/>
      <c r="I198" s="189"/>
      <c r="J198" s="37"/>
      <c r="K198" s="37"/>
      <c r="L198" s="40"/>
      <c r="M198" s="190"/>
      <c r="N198" s="191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127</v>
      </c>
      <c r="AU198" s="18" t="s">
        <v>82</v>
      </c>
    </row>
    <row r="199" spans="1:65" s="2" customFormat="1" ht="11.25">
      <c r="A199" s="35"/>
      <c r="B199" s="36"/>
      <c r="C199" s="37"/>
      <c r="D199" s="192" t="s">
        <v>129</v>
      </c>
      <c r="E199" s="37"/>
      <c r="F199" s="193" t="s">
        <v>272</v>
      </c>
      <c r="G199" s="37"/>
      <c r="H199" s="37"/>
      <c r="I199" s="189"/>
      <c r="J199" s="37"/>
      <c r="K199" s="37"/>
      <c r="L199" s="40"/>
      <c r="M199" s="190"/>
      <c r="N199" s="191"/>
      <c r="O199" s="65"/>
      <c r="P199" s="65"/>
      <c r="Q199" s="65"/>
      <c r="R199" s="65"/>
      <c r="S199" s="65"/>
      <c r="T199" s="66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8" t="s">
        <v>129</v>
      </c>
      <c r="AU199" s="18" t="s">
        <v>82</v>
      </c>
    </row>
    <row r="200" spans="1:65" s="13" customFormat="1" ht="11.25">
      <c r="B200" s="194"/>
      <c r="C200" s="195"/>
      <c r="D200" s="187" t="s">
        <v>131</v>
      </c>
      <c r="E200" s="196" t="s">
        <v>19</v>
      </c>
      <c r="F200" s="197" t="s">
        <v>273</v>
      </c>
      <c r="G200" s="195"/>
      <c r="H200" s="196" t="s">
        <v>19</v>
      </c>
      <c r="I200" s="198"/>
      <c r="J200" s="195"/>
      <c r="K200" s="195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131</v>
      </c>
      <c r="AU200" s="203" t="s">
        <v>82</v>
      </c>
      <c r="AV200" s="13" t="s">
        <v>14</v>
      </c>
      <c r="AW200" s="13" t="s">
        <v>35</v>
      </c>
      <c r="AX200" s="13" t="s">
        <v>73</v>
      </c>
      <c r="AY200" s="203" t="s">
        <v>118</v>
      </c>
    </row>
    <row r="201" spans="1:65" s="14" customFormat="1" ht="11.25">
      <c r="B201" s="204"/>
      <c r="C201" s="205"/>
      <c r="D201" s="187" t="s">
        <v>131</v>
      </c>
      <c r="E201" s="206" t="s">
        <v>19</v>
      </c>
      <c r="F201" s="207" t="s">
        <v>274</v>
      </c>
      <c r="G201" s="205"/>
      <c r="H201" s="208">
        <v>4</v>
      </c>
      <c r="I201" s="209"/>
      <c r="J201" s="205"/>
      <c r="K201" s="205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131</v>
      </c>
      <c r="AU201" s="214" t="s">
        <v>82</v>
      </c>
      <c r="AV201" s="14" t="s">
        <v>82</v>
      </c>
      <c r="AW201" s="14" t="s">
        <v>35</v>
      </c>
      <c r="AX201" s="14" t="s">
        <v>73</v>
      </c>
      <c r="AY201" s="214" t="s">
        <v>118</v>
      </c>
    </row>
    <row r="202" spans="1:65" s="15" customFormat="1" ht="11.25">
      <c r="B202" s="215"/>
      <c r="C202" s="216"/>
      <c r="D202" s="187" t="s">
        <v>131</v>
      </c>
      <c r="E202" s="217" t="s">
        <v>19</v>
      </c>
      <c r="F202" s="218" t="s">
        <v>139</v>
      </c>
      <c r="G202" s="216"/>
      <c r="H202" s="219">
        <v>4</v>
      </c>
      <c r="I202" s="220"/>
      <c r="J202" s="216"/>
      <c r="K202" s="216"/>
      <c r="L202" s="221"/>
      <c r="M202" s="222"/>
      <c r="N202" s="223"/>
      <c r="O202" s="223"/>
      <c r="P202" s="223"/>
      <c r="Q202" s="223"/>
      <c r="R202" s="223"/>
      <c r="S202" s="223"/>
      <c r="T202" s="224"/>
      <c r="AT202" s="225" t="s">
        <v>131</v>
      </c>
      <c r="AU202" s="225" t="s">
        <v>82</v>
      </c>
      <c r="AV202" s="15" t="s">
        <v>119</v>
      </c>
      <c r="AW202" s="15" t="s">
        <v>35</v>
      </c>
      <c r="AX202" s="15" t="s">
        <v>14</v>
      </c>
      <c r="AY202" s="225" t="s">
        <v>118</v>
      </c>
    </row>
    <row r="203" spans="1:65" s="12" customFormat="1" ht="22.9" customHeight="1">
      <c r="B203" s="158"/>
      <c r="C203" s="159"/>
      <c r="D203" s="160" t="s">
        <v>72</v>
      </c>
      <c r="E203" s="172" t="s">
        <v>275</v>
      </c>
      <c r="F203" s="172" t="s">
        <v>276</v>
      </c>
      <c r="G203" s="159"/>
      <c r="H203" s="159"/>
      <c r="I203" s="162"/>
      <c r="J203" s="173">
        <f>BK203</f>
        <v>0</v>
      </c>
      <c r="K203" s="159"/>
      <c r="L203" s="164"/>
      <c r="M203" s="165"/>
      <c r="N203" s="166"/>
      <c r="O203" s="166"/>
      <c r="P203" s="167">
        <f>SUM(P204:P243)</f>
        <v>0</v>
      </c>
      <c r="Q203" s="166"/>
      <c r="R203" s="167">
        <f>SUM(R204:R243)</f>
        <v>3.4720000000000001E-2</v>
      </c>
      <c r="S203" s="166"/>
      <c r="T203" s="168">
        <f>SUM(T204:T243)</f>
        <v>0</v>
      </c>
      <c r="AR203" s="169" t="s">
        <v>82</v>
      </c>
      <c r="AT203" s="170" t="s">
        <v>72</v>
      </c>
      <c r="AU203" s="170" t="s">
        <v>14</v>
      </c>
      <c r="AY203" s="169" t="s">
        <v>118</v>
      </c>
      <c r="BK203" s="171">
        <f>SUM(BK204:BK243)</f>
        <v>0</v>
      </c>
    </row>
    <row r="204" spans="1:65" s="2" customFormat="1" ht="16.5" customHeight="1">
      <c r="A204" s="35"/>
      <c r="B204" s="36"/>
      <c r="C204" s="174" t="s">
        <v>277</v>
      </c>
      <c r="D204" s="174" t="s">
        <v>121</v>
      </c>
      <c r="E204" s="175" t="s">
        <v>278</v>
      </c>
      <c r="F204" s="176" t="s">
        <v>279</v>
      </c>
      <c r="G204" s="177" t="s">
        <v>213</v>
      </c>
      <c r="H204" s="178">
        <v>21.7</v>
      </c>
      <c r="I204" s="179"/>
      <c r="J204" s="180">
        <f>ROUND(I204*H204,2)</f>
        <v>0</v>
      </c>
      <c r="K204" s="176" t="s">
        <v>125</v>
      </c>
      <c r="L204" s="40"/>
      <c r="M204" s="181" t="s">
        <v>19</v>
      </c>
      <c r="N204" s="182" t="s">
        <v>44</v>
      </c>
      <c r="O204" s="65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85" t="s">
        <v>239</v>
      </c>
      <c r="AT204" s="185" t="s">
        <v>121</v>
      </c>
      <c r="AU204" s="185" t="s">
        <v>82</v>
      </c>
      <c r="AY204" s="18" t="s">
        <v>118</v>
      </c>
      <c r="BE204" s="186">
        <f>IF(N204="základní",J204,0)</f>
        <v>0</v>
      </c>
      <c r="BF204" s="186">
        <f>IF(N204="snížená",J204,0)</f>
        <v>0</v>
      </c>
      <c r="BG204" s="186">
        <f>IF(N204="zákl. přenesená",J204,0)</f>
        <v>0</v>
      </c>
      <c r="BH204" s="186">
        <f>IF(N204="sníž. přenesená",J204,0)</f>
        <v>0</v>
      </c>
      <c r="BI204" s="186">
        <f>IF(N204="nulová",J204,0)</f>
        <v>0</v>
      </c>
      <c r="BJ204" s="18" t="s">
        <v>14</v>
      </c>
      <c r="BK204" s="186">
        <f>ROUND(I204*H204,2)</f>
        <v>0</v>
      </c>
      <c r="BL204" s="18" t="s">
        <v>239</v>
      </c>
      <c r="BM204" s="185" t="s">
        <v>280</v>
      </c>
    </row>
    <row r="205" spans="1:65" s="2" customFormat="1" ht="11.25">
      <c r="A205" s="35"/>
      <c r="B205" s="36"/>
      <c r="C205" s="37"/>
      <c r="D205" s="187" t="s">
        <v>127</v>
      </c>
      <c r="E205" s="37"/>
      <c r="F205" s="188" t="s">
        <v>281</v>
      </c>
      <c r="G205" s="37"/>
      <c r="H205" s="37"/>
      <c r="I205" s="189"/>
      <c r="J205" s="37"/>
      <c r="K205" s="37"/>
      <c r="L205" s="40"/>
      <c r="M205" s="190"/>
      <c r="N205" s="191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127</v>
      </c>
      <c r="AU205" s="18" t="s">
        <v>82</v>
      </c>
    </row>
    <row r="206" spans="1:65" s="2" customFormat="1" ht="11.25">
      <c r="A206" s="35"/>
      <c r="B206" s="36"/>
      <c r="C206" s="37"/>
      <c r="D206" s="192" t="s">
        <v>129</v>
      </c>
      <c r="E206" s="37"/>
      <c r="F206" s="193" t="s">
        <v>282</v>
      </c>
      <c r="G206" s="37"/>
      <c r="H206" s="37"/>
      <c r="I206" s="189"/>
      <c r="J206" s="37"/>
      <c r="K206" s="37"/>
      <c r="L206" s="40"/>
      <c r="M206" s="190"/>
      <c r="N206" s="191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129</v>
      </c>
      <c r="AU206" s="18" t="s">
        <v>82</v>
      </c>
    </row>
    <row r="207" spans="1:65" s="13" customFormat="1" ht="11.25">
      <c r="B207" s="194"/>
      <c r="C207" s="195"/>
      <c r="D207" s="187" t="s">
        <v>131</v>
      </c>
      <c r="E207" s="196" t="s">
        <v>19</v>
      </c>
      <c r="F207" s="197" t="s">
        <v>283</v>
      </c>
      <c r="G207" s="195"/>
      <c r="H207" s="196" t="s">
        <v>19</v>
      </c>
      <c r="I207" s="198"/>
      <c r="J207" s="195"/>
      <c r="K207" s="195"/>
      <c r="L207" s="199"/>
      <c r="M207" s="200"/>
      <c r="N207" s="201"/>
      <c r="O207" s="201"/>
      <c r="P207" s="201"/>
      <c r="Q207" s="201"/>
      <c r="R207" s="201"/>
      <c r="S207" s="201"/>
      <c r="T207" s="202"/>
      <c r="AT207" s="203" t="s">
        <v>131</v>
      </c>
      <c r="AU207" s="203" t="s">
        <v>82</v>
      </c>
      <c r="AV207" s="13" t="s">
        <v>14</v>
      </c>
      <c r="AW207" s="13" t="s">
        <v>35</v>
      </c>
      <c r="AX207" s="13" t="s">
        <v>73</v>
      </c>
      <c r="AY207" s="203" t="s">
        <v>118</v>
      </c>
    </row>
    <row r="208" spans="1:65" s="14" customFormat="1" ht="11.25">
      <c r="B208" s="204"/>
      <c r="C208" s="205"/>
      <c r="D208" s="187" t="s">
        <v>131</v>
      </c>
      <c r="E208" s="206" t="s">
        <v>19</v>
      </c>
      <c r="F208" s="207" t="s">
        <v>284</v>
      </c>
      <c r="G208" s="205"/>
      <c r="H208" s="208">
        <v>21.7</v>
      </c>
      <c r="I208" s="209"/>
      <c r="J208" s="205"/>
      <c r="K208" s="205"/>
      <c r="L208" s="210"/>
      <c r="M208" s="211"/>
      <c r="N208" s="212"/>
      <c r="O208" s="212"/>
      <c r="P208" s="212"/>
      <c r="Q208" s="212"/>
      <c r="R208" s="212"/>
      <c r="S208" s="212"/>
      <c r="T208" s="213"/>
      <c r="AT208" s="214" t="s">
        <v>131</v>
      </c>
      <c r="AU208" s="214" t="s">
        <v>82</v>
      </c>
      <c r="AV208" s="14" t="s">
        <v>82</v>
      </c>
      <c r="AW208" s="14" t="s">
        <v>35</v>
      </c>
      <c r="AX208" s="14" t="s">
        <v>73</v>
      </c>
      <c r="AY208" s="214" t="s">
        <v>118</v>
      </c>
    </row>
    <row r="209" spans="1:65" s="15" customFormat="1" ht="11.25">
      <c r="B209" s="215"/>
      <c r="C209" s="216"/>
      <c r="D209" s="187" t="s">
        <v>131</v>
      </c>
      <c r="E209" s="217" t="s">
        <v>19</v>
      </c>
      <c r="F209" s="218" t="s">
        <v>139</v>
      </c>
      <c r="G209" s="216"/>
      <c r="H209" s="219">
        <v>21.7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AT209" s="225" t="s">
        <v>131</v>
      </c>
      <c r="AU209" s="225" t="s">
        <v>82</v>
      </c>
      <c r="AV209" s="15" t="s">
        <v>119</v>
      </c>
      <c r="AW209" s="15" t="s">
        <v>35</v>
      </c>
      <c r="AX209" s="15" t="s">
        <v>14</v>
      </c>
      <c r="AY209" s="225" t="s">
        <v>118</v>
      </c>
    </row>
    <row r="210" spans="1:65" s="2" customFormat="1" ht="16.5" customHeight="1">
      <c r="A210" s="35"/>
      <c r="B210" s="36"/>
      <c r="C210" s="226" t="s">
        <v>7</v>
      </c>
      <c r="D210" s="226" t="s">
        <v>140</v>
      </c>
      <c r="E210" s="227" t="s">
        <v>285</v>
      </c>
      <c r="F210" s="228" t="s">
        <v>286</v>
      </c>
      <c r="G210" s="229" t="s">
        <v>143</v>
      </c>
      <c r="H210" s="230">
        <v>1.042</v>
      </c>
      <c r="I210" s="231"/>
      <c r="J210" s="232">
        <f>ROUND(I210*H210,2)</f>
        <v>0</v>
      </c>
      <c r="K210" s="228" t="s">
        <v>19</v>
      </c>
      <c r="L210" s="233"/>
      <c r="M210" s="234" t="s">
        <v>19</v>
      </c>
      <c r="N210" s="235" t="s">
        <v>44</v>
      </c>
      <c r="O210" s="65"/>
      <c r="P210" s="183">
        <f>O210*H210</f>
        <v>0</v>
      </c>
      <c r="Q210" s="183">
        <v>0</v>
      </c>
      <c r="R210" s="183">
        <f>Q210*H210</f>
        <v>0</v>
      </c>
      <c r="S210" s="183">
        <v>0</v>
      </c>
      <c r="T210" s="18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85" t="s">
        <v>287</v>
      </c>
      <c r="AT210" s="185" t="s">
        <v>140</v>
      </c>
      <c r="AU210" s="185" t="s">
        <v>82</v>
      </c>
      <c r="AY210" s="18" t="s">
        <v>118</v>
      </c>
      <c r="BE210" s="186">
        <f>IF(N210="základní",J210,0)</f>
        <v>0</v>
      </c>
      <c r="BF210" s="186">
        <f>IF(N210="snížená",J210,0)</f>
        <v>0</v>
      </c>
      <c r="BG210" s="186">
        <f>IF(N210="zákl. přenesená",J210,0)</f>
        <v>0</v>
      </c>
      <c r="BH210" s="186">
        <f>IF(N210="sníž. přenesená",J210,0)</f>
        <v>0</v>
      </c>
      <c r="BI210" s="186">
        <f>IF(N210="nulová",J210,0)</f>
        <v>0</v>
      </c>
      <c r="BJ210" s="18" t="s">
        <v>14</v>
      </c>
      <c r="BK210" s="186">
        <f>ROUND(I210*H210,2)</f>
        <v>0</v>
      </c>
      <c r="BL210" s="18" t="s">
        <v>239</v>
      </c>
      <c r="BM210" s="185" t="s">
        <v>288</v>
      </c>
    </row>
    <row r="211" spans="1:65" s="2" customFormat="1" ht="11.25">
      <c r="A211" s="35"/>
      <c r="B211" s="36"/>
      <c r="C211" s="37"/>
      <c r="D211" s="187" t="s">
        <v>127</v>
      </c>
      <c r="E211" s="37"/>
      <c r="F211" s="188" t="s">
        <v>289</v>
      </c>
      <c r="G211" s="37"/>
      <c r="H211" s="37"/>
      <c r="I211" s="189"/>
      <c r="J211" s="37"/>
      <c r="K211" s="37"/>
      <c r="L211" s="40"/>
      <c r="M211" s="190"/>
      <c r="N211" s="191"/>
      <c r="O211" s="65"/>
      <c r="P211" s="65"/>
      <c r="Q211" s="65"/>
      <c r="R211" s="65"/>
      <c r="S211" s="65"/>
      <c r="T211" s="66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127</v>
      </c>
      <c r="AU211" s="18" t="s">
        <v>82</v>
      </c>
    </row>
    <row r="212" spans="1:65" s="13" customFormat="1" ht="11.25">
      <c r="B212" s="194"/>
      <c r="C212" s="195"/>
      <c r="D212" s="187" t="s">
        <v>131</v>
      </c>
      <c r="E212" s="196" t="s">
        <v>19</v>
      </c>
      <c r="F212" s="197" t="s">
        <v>290</v>
      </c>
      <c r="G212" s="195"/>
      <c r="H212" s="196" t="s">
        <v>19</v>
      </c>
      <c r="I212" s="198"/>
      <c r="J212" s="195"/>
      <c r="K212" s="195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131</v>
      </c>
      <c r="AU212" s="203" t="s">
        <v>82</v>
      </c>
      <c r="AV212" s="13" t="s">
        <v>14</v>
      </c>
      <c r="AW212" s="13" t="s">
        <v>35</v>
      </c>
      <c r="AX212" s="13" t="s">
        <v>73</v>
      </c>
      <c r="AY212" s="203" t="s">
        <v>118</v>
      </c>
    </row>
    <row r="213" spans="1:65" s="14" customFormat="1" ht="11.25">
      <c r="B213" s="204"/>
      <c r="C213" s="205"/>
      <c r="D213" s="187" t="s">
        <v>131</v>
      </c>
      <c r="E213" s="206" t="s">
        <v>19</v>
      </c>
      <c r="F213" s="207" t="s">
        <v>291</v>
      </c>
      <c r="G213" s="205"/>
      <c r="H213" s="208">
        <v>1.042</v>
      </c>
      <c r="I213" s="209"/>
      <c r="J213" s="205"/>
      <c r="K213" s="205"/>
      <c r="L213" s="210"/>
      <c r="M213" s="211"/>
      <c r="N213" s="212"/>
      <c r="O213" s="212"/>
      <c r="P213" s="212"/>
      <c r="Q213" s="212"/>
      <c r="R213" s="212"/>
      <c r="S213" s="212"/>
      <c r="T213" s="213"/>
      <c r="AT213" s="214" t="s">
        <v>131</v>
      </c>
      <c r="AU213" s="214" t="s">
        <v>82</v>
      </c>
      <c r="AV213" s="14" t="s">
        <v>82</v>
      </c>
      <c r="AW213" s="14" t="s">
        <v>35</v>
      </c>
      <c r="AX213" s="14" t="s">
        <v>73</v>
      </c>
      <c r="AY213" s="214" t="s">
        <v>118</v>
      </c>
    </row>
    <row r="214" spans="1:65" s="15" customFormat="1" ht="11.25">
      <c r="B214" s="215"/>
      <c r="C214" s="216"/>
      <c r="D214" s="187" t="s">
        <v>131</v>
      </c>
      <c r="E214" s="217" t="s">
        <v>19</v>
      </c>
      <c r="F214" s="218" t="s">
        <v>139</v>
      </c>
      <c r="G214" s="216"/>
      <c r="H214" s="219">
        <v>1.042</v>
      </c>
      <c r="I214" s="220"/>
      <c r="J214" s="216"/>
      <c r="K214" s="216"/>
      <c r="L214" s="221"/>
      <c r="M214" s="222"/>
      <c r="N214" s="223"/>
      <c r="O214" s="223"/>
      <c r="P214" s="223"/>
      <c r="Q214" s="223"/>
      <c r="R214" s="223"/>
      <c r="S214" s="223"/>
      <c r="T214" s="224"/>
      <c r="AT214" s="225" t="s">
        <v>131</v>
      </c>
      <c r="AU214" s="225" t="s">
        <v>82</v>
      </c>
      <c r="AV214" s="15" t="s">
        <v>119</v>
      </c>
      <c r="AW214" s="15" t="s">
        <v>35</v>
      </c>
      <c r="AX214" s="15" t="s">
        <v>14</v>
      </c>
      <c r="AY214" s="225" t="s">
        <v>118</v>
      </c>
    </row>
    <row r="215" spans="1:65" s="2" customFormat="1" ht="16.5" customHeight="1">
      <c r="A215" s="35"/>
      <c r="B215" s="36"/>
      <c r="C215" s="174" t="s">
        <v>292</v>
      </c>
      <c r="D215" s="174" t="s">
        <v>121</v>
      </c>
      <c r="E215" s="175" t="s">
        <v>293</v>
      </c>
      <c r="F215" s="176" t="s">
        <v>294</v>
      </c>
      <c r="G215" s="177" t="s">
        <v>213</v>
      </c>
      <c r="H215" s="178">
        <v>21.7</v>
      </c>
      <c r="I215" s="179"/>
      <c r="J215" s="180">
        <f>ROUND(I215*H215,2)</f>
        <v>0</v>
      </c>
      <c r="K215" s="176" t="s">
        <v>125</v>
      </c>
      <c r="L215" s="40"/>
      <c r="M215" s="181" t="s">
        <v>19</v>
      </c>
      <c r="N215" s="182" t="s">
        <v>44</v>
      </c>
      <c r="O215" s="65"/>
      <c r="P215" s="183">
        <f>O215*H215</f>
        <v>0</v>
      </c>
      <c r="Q215" s="183">
        <v>0</v>
      </c>
      <c r="R215" s="183">
        <f>Q215*H215</f>
        <v>0</v>
      </c>
      <c r="S215" s="183">
        <v>0</v>
      </c>
      <c r="T215" s="18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85" t="s">
        <v>239</v>
      </c>
      <c r="AT215" s="185" t="s">
        <v>121</v>
      </c>
      <c r="AU215" s="185" t="s">
        <v>82</v>
      </c>
      <c r="AY215" s="18" t="s">
        <v>118</v>
      </c>
      <c r="BE215" s="186">
        <f>IF(N215="základní",J215,0)</f>
        <v>0</v>
      </c>
      <c r="BF215" s="186">
        <f>IF(N215="snížená",J215,0)</f>
        <v>0</v>
      </c>
      <c r="BG215" s="186">
        <f>IF(N215="zákl. přenesená",J215,0)</f>
        <v>0</v>
      </c>
      <c r="BH215" s="186">
        <f>IF(N215="sníž. přenesená",J215,0)</f>
        <v>0</v>
      </c>
      <c r="BI215" s="186">
        <f>IF(N215="nulová",J215,0)</f>
        <v>0</v>
      </c>
      <c r="BJ215" s="18" t="s">
        <v>14</v>
      </c>
      <c r="BK215" s="186">
        <f>ROUND(I215*H215,2)</f>
        <v>0</v>
      </c>
      <c r="BL215" s="18" t="s">
        <v>239</v>
      </c>
      <c r="BM215" s="185" t="s">
        <v>295</v>
      </c>
    </row>
    <row r="216" spans="1:65" s="2" customFormat="1" ht="11.25">
      <c r="A216" s="35"/>
      <c r="B216" s="36"/>
      <c r="C216" s="37"/>
      <c r="D216" s="187" t="s">
        <v>127</v>
      </c>
      <c r="E216" s="37"/>
      <c r="F216" s="188" t="s">
        <v>296</v>
      </c>
      <c r="G216" s="37"/>
      <c r="H216" s="37"/>
      <c r="I216" s="189"/>
      <c r="J216" s="37"/>
      <c r="K216" s="37"/>
      <c r="L216" s="40"/>
      <c r="M216" s="190"/>
      <c r="N216" s="191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127</v>
      </c>
      <c r="AU216" s="18" t="s">
        <v>82</v>
      </c>
    </row>
    <row r="217" spans="1:65" s="2" customFormat="1" ht="11.25">
      <c r="A217" s="35"/>
      <c r="B217" s="36"/>
      <c r="C217" s="37"/>
      <c r="D217" s="192" t="s">
        <v>129</v>
      </c>
      <c r="E217" s="37"/>
      <c r="F217" s="193" t="s">
        <v>297</v>
      </c>
      <c r="G217" s="37"/>
      <c r="H217" s="37"/>
      <c r="I217" s="189"/>
      <c r="J217" s="37"/>
      <c r="K217" s="37"/>
      <c r="L217" s="40"/>
      <c r="M217" s="190"/>
      <c r="N217" s="191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129</v>
      </c>
      <c r="AU217" s="18" t="s">
        <v>82</v>
      </c>
    </row>
    <row r="218" spans="1:65" s="13" customFormat="1" ht="11.25">
      <c r="B218" s="194"/>
      <c r="C218" s="195"/>
      <c r="D218" s="187" t="s">
        <v>131</v>
      </c>
      <c r="E218" s="196" t="s">
        <v>19</v>
      </c>
      <c r="F218" s="197" t="s">
        <v>298</v>
      </c>
      <c r="G218" s="195"/>
      <c r="H218" s="196" t="s">
        <v>19</v>
      </c>
      <c r="I218" s="198"/>
      <c r="J218" s="195"/>
      <c r="K218" s="195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131</v>
      </c>
      <c r="AU218" s="203" t="s">
        <v>82</v>
      </c>
      <c r="AV218" s="13" t="s">
        <v>14</v>
      </c>
      <c r="AW218" s="13" t="s">
        <v>35</v>
      </c>
      <c r="AX218" s="13" t="s">
        <v>73</v>
      </c>
      <c r="AY218" s="203" t="s">
        <v>118</v>
      </c>
    </row>
    <row r="219" spans="1:65" s="14" customFormat="1" ht="11.25">
      <c r="B219" s="204"/>
      <c r="C219" s="205"/>
      <c r="D219" s="187" t="s">
        <v>131</v>
      </c>
      <c r="E219" s="206" t="s">
        <v>19</v>
      </c>
      <c r="F219" s="207" t="s">
        <v>299</v>
      </c>
      <c r="G219" s="205"/>
      <c r="H219" s="208">
        <v>21.7</v>
      </c>
      <c r="I219" s="209"/>
      <c r="J219" s="205"/>
      <c r="K219" s="205"/>
      <c r="L219" s="210"/>
      <c r="M219" s="211"/>
      <c r="N219" s="212"/>
      <c r="O219" s="212"/>
      <c r="P219" s="212"/>
      <c r="Q219" s="212"/>
      <c r="R219" s="212"/>
      <c r="S219" s="212"/>
      <c r="T219" s="213"/>
      <c r="AT219" s="214" t="s">
        <v>131</v>
      </c>
      <c r="AU219" s="214" t="s">
        <v>82</v>
      </c>
      <c r="AV219" s="14" t="s">
        <v>82</v>
      </c>
      <c r="AW219" s="14" t="s">
        <v>35</v>
      </c>
      <c r="AX219" s="14" t="s">
        <v>73</v>
      </c>
      <c r="AY219" s="214" t="s">
        <v>118</v>
      </c>
    </row>
    <row r="220" spans="1:65" s="15" customFormat="1" ht="11.25">
      <c r="B220" s="215"/>
      <c r="C220" s="216"/>
      <c r="D220" s="187" t="s">
        <v>131</v>
      </c>
      <c r="E220" s="217" t="s">
        <v>19</v>
      </c>
      <c r="F220" s="218" t="s">
        <v>139</v>
      </c>
      <c r="G220" s="216"/>
      <c r="H220" s="219">
        <v>21.7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AT220" s="225" t="s">
        <v>131</v>
      </c>
      <c r="AU220" s="225" t="s">
        <v>82</v>
      </c>
      <c r="AV220" s="15" t="s">
        <v>119</v>
      </c>
      <c r="AW220" s="15" t="s">
        <v>35</v>
      </c>
      <c r="AX220" s="15" t="s">
        <v>14</v>
      </c>
      <c r="AY220" s="225" t="s">
        <v>118</v>
      </c>
    </row>
    <row r="221" spans="1:65" s="2" customFormat="1" ht="16.5" customHeight="1">
      <c r="A221" s="35"/>
      <c r="B221" s="36"/>
      <c r="C221" s="174" t="s">
        <v>300</v>
      </c>
      <c r="D221" s="174" t="s">
        <v>121</v>
      </c>
      <c r="E221" s="175" t="s">
        <v>301</v>
      </c>
      <c r="F221" s="176" t="s">
        <v>302</v>
      </c>
      <c r="G221" s="177" t="s">
        <v>213</v>
      </c>
      <c r="H221" s="178">
        <v>43.4</v>
      </c>
      <c r="I221" s="179"/>
      <c r="J221" s="180">
        <f>ROUND(I221*H221,2)</f>
        <v>0</v>
      </c>
      <c r="K221" s="176" t="s">
        <v>125</v>
      </c>
      <c r="L221" s="40"/>
      <c r="M221" s="181" t="s">
        <v>19</v>
      </c>
      <c r="N221" s="182" t="s">
        <v>44</v>
      </c>
      <c r="O221" s="65"/>
      <c r="P221" s="183">
        <f>O221*H221</f>
        <v>0</v>
      </c>
      <c r="Q221" s="183">
        <v>0</v>
      </c>
      <c r="R221" s="183">
        <f>Q221*H221</f>
        <v>0</v>
      </c>
      <c r="S221" s="183">
        <v>0</v>
      </c>
      <c r="T221" s="18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85" t="s">
        <v>239</v>
      </c>
      <c r="AT221" s="185" t="s">
        <v>121</v>
      </c>
      <c r="AU221" s="185" t="s">
        <v>82</v>
      </c>
      <c r="AY221" s="18" t="s">
        <v>118</v>
      </c>
      <c r="BE221" s="186">
        <f>IF(N221="základní",J221,0)</f>
        <v>0</v>
      </c>
      <c r="BF221" s="186">
        <f>IF(N221="snížená",J221,0)</f>
        <v>0</v>
      </c>
      <c r="BG221" s="186">
        <f>IF(N221="zákl. přenesená",J221,0)</f>
        <v>0</v>
      </c>
      <c r="BH221" s="186">
        <f>IF(N221="sníž. přenesená",J221,0)</f>
        <v>0</v>
      </c>
      <c r="BI221" s="186">
        <f>IF(N221="nulová",J221,0)</f>
        <v>0</v>
      </c>
      <c r="BJ221" s="18" t="s">
        <v>14</v>
      </c>
      <c r="BK221" s="186">
        <f>ROUND(I221*H221,2)</f>
        <v>0</v>
      </c>
      <c r="BL221" s="18" t="s">
        <v>239</v>
      </c>
      <c r="BM221" s="185" t="s">
        <v>303</v>
      </c>
    </row>
    <row r="222" spans="1:65" s="2" customFormat="1" ht="11.25">
      <c r="A222" s="35"/>
      <c r="B222" s="36"/>
      <c r="C222" s="37"/>
      <c r="D222" s="187" t="s">
        <v>127</v>
      </c>
      <c r="E222" s="37"/>
      <c r="F222" s="188" t="s">
        <v>304</v>
      </c>
      <c r="G222" s="37"/>
      <c r="H222" s="37"/>
      <c r="I222" s="189"/>
      <c r="J222" s="37"/>
      <c r="K222" s="37"/>
      <c r="L222" s="40"/>
      <c r="M222" s="190"/>
      <c r="N222" s="191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127</v>
      </c>
      <c r="AU222" s="18" t="s">
        <v>82</v>
      </c>
    </row>
    <row r="223" spans="1:65" s="2" customFormat="1" ht="11.25">
      <c r="A223" s="35"/>
      <c r="B223" s="36"/>
      <c r="C223" s="37"/>
      <c r="D223" s="192" t="s">
        <v>129</v>
      </c>
      <c r="E223" s="37"/>
      <c r="F223" s="193" t="s">
        <v>305</v>
      </c>
      <c r="G223" s="37"/>
      <c r="H223" s="37"/>
      <c r="I223" s="189"/>
      <c r="J223" s="37"/>
      <c r="K223" s="37"/>
      <c r="L223" s="40"/>
      <c r="M223" s="190"/>
      <c r="N223" s="191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129</v>
      </c>
      <c r="AU223" s="18" t="s">
        <v>82</v>
      </c>
    </row>
    <row r="224" spans="1:65" s="13" customFormat="1" ht="11.25">
      <c r="B224" s="194"/>
      <c r="C224" s="195"/>
      <c r="D224" s="187" t="s">
        <v>131</v>
      </c>
      <c r="E224" s="196" t="s">
        <v>19</v>
      </c>
      <c r="F224" s="197" t="s">
        <v>306</v>
      </c>
      <c r="G224" s="195"/>
      <c r="H224" s="196" t="s">
        <v>19</v>
      </c>
      <c r="I224" s="198"/>
      <c r="J224" s="195"/>
      <c r="K224" s="195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131</v>
      </c>
      <c r="AU224" s="203" t="s">
        <v>82</v>
      </c>
      <c r="AV224" s="13" t="s">
        <v>14</v>
      </c>
      <c r="AW224" s="13" t="s">
        <v>35</v>
      </c>
      <c r="AX224" s="13" t="s">
        <v>73</v>
      </c>
      <c r="AY224" s="203" t="s">
        <v>118</v>
      </c>
    </row>
    <row r="225" spans="1:65" s="14" customFormat="1" ht="11.25">
      <c r="B225" s="204"/>
      <c r="C225" s="205"/>
      <c r="D225" s="187" t="s">
        <v>131</v>
      </c>
      <c r="E225" s="206" t="s">
        <v>19</v>
      </c>
      <c r="F225" s="207" t="s">
        <v>307</v>
      </c>
      <c r="G225" s="205"/>
      <c r="H225" s="208">
        <v>43.4</v>
      </c>
      <c r="I225" s="209"/>
      <c r="J225" s="205"/>
      <c r="K225" s="205"/>
      <c r="L225" s="210"/>
      <c r="M225" s="211"/>
      <c r="N225" s="212"/>
      <c r="O225" s="212"/>
      <c r="P225" s="212"/>
      <c r="Q225" s="212"/>
      <c r="R225" s="212"/>
      <c r="S225" s="212"/>
      <c r="T225" s="213"/>
      <c r="AT225" s="214" t="s">
        <v>131</v>
      </c>
      <c r="AU225" s="214" t="s">
        <v>82</v>
      </c>
      <c r="AV225" s="14" t="s">
        <v>82</v>
      </c>
      <c r="AW225" s="14" t="s">
        <v>35</v>
      </c>
      <c r="AX225" s="14" t="s">
        <v>73</v>
      </c>
      <c r="AY225" s="214" t="s">
        <v>118</v>
      </c>
    </row>
    <row r="226" spans="1:65" s="15" customFormat="1" ht="11.25">
      <c r="B226" s="215"/>
      <c r="C226" s="216"/>
      <c r="D226" s="187" t="s">
        <v>131</v>
      </c>
      <c r="E226" s="217" t="s">
        <v>19</v>
      </c>
      <c r="F226" s="218" t="s">
        <v>139</v>
      </c>
      <c r="G226" s="216"/>
      <c r="H226" s="219">
        <v>43.4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131</v>
      </c>
      <c r="AU226" s="225" t="s">
        <v>82</v>
      </c>
      <c r="AV226" s="15" t="s">
        <v>119</v>
      </c>
      <c r="AW226" s="15" t="s">
        <v>35</v>
      </c>
      <c r="AX226" s="15" t="s">
        <v>14</v>
      </c>
      <c r="AY226" s="225" t="s">
        <v>118</v>
      </c>
    </row>
    <row r="227" spans="1:65" s="2" customFormat="1" ht="16.5" customHeight="1">
      <c r="A227" s="35"/>
      <c r="B227" s="36"/>
      <c r="C227" s="174" t="s">
        <v>308</v>
      </c>
      <c r="D227" s="174" t="s">
        <v>121</v>
      </c>
      <c r="E227" s="175" t="s">
        <v>309</v>
      </c>
      <c r="F227" s="176" t="s">
        <v>310</v>
      </c>
      <c r="G227" s="177" t="s">
        <v>213</v>
      </c>
      <c r="H227" s="178">
        <v>21.7</v>
      </c>
      <c r="I227" s="179"/>
      <c r="J227" s="180">
        <f>ROUND(I227*H227,2)</f>
        <v>0</v>
      </c>
      <c r="K227" s="176" t="s">
        <v>125</v>
      </c>
      <c r="L227" s="40"/>
      <c r="M227" s="181" t="s">
        <v>19</v>
      </c>
      <c r="N227" s="182" t="s">
        <v>44</v>
      </c>
      <c r="O227" s="65"/>
      <c r="P227" s="183">
        <f>O227*H227</f>
        <v>0</v>
      </c>
      <c r="Q227" s="183">
        <v>0</v>
      </c>
      <c r="R227" s="183">
        <f>Q227*H227</f>
        <v>0</v>
      </c>
      <c r="S227" s="183">
        <v>0</v>
      </c>
      <c r="T227" s="18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85" t="s">
        <v>239</v>
      </c>
      <c r="AT227" s="185" t="s">
        <v>121</v>
      </c>
      <c r="AU227" s="185" t="s">
        <v>82</v>
      </c>
      <c r="AY227" s="18" t="s">
        <v>118</v>
      </c>
      <c r="BE227" s="186">
        <f>IF(N227="základní",J227,0)</f>
        <v>0</v>
      </c>
      <c r="BF227" s="186">
        <f>IF(N227="snížená",J227,0)</f>
        <v>0</v>
      </c>
      <c r="BG227" s="186">
        <f>IF(N227="zákl. přenesená",J227,0)</f>
        <v>0</v>
      </c>
      <c r="BH227" s="186">
        <f>IF(N227="sníž. přenesená",J227,0)</f>
        <v>0</v>
      </c>
      <c r="BI227" s="186">
        <f>IF(N227="nulová",J227,0)</f>
        <v>0</v>
      </c>
      <c r="BJ227" s="18" t="s">
        <v>14</v>
      </c>
      <c r="BK227" s="186">
        <f>ROUND(I227*H227,2)</f>
        <v>0</v>
      </c>
      <c r="BL227" s="18" t="s">
        <v>239</v>
      </c>
      <c r="BM227" s="185" t="s">
        <v>311</v>
      </c>
    </row>
    <row r="228" spans="1:65" s="2" customFormat="1" ht="11.25">
      <c r="A228" s="35"/>
      <c r="B228" s="36"/>
      <c r="C228" s="37"/>
      <c r="D228" s="187" t="s">
        <v>127</v>
      </c>
      <c r="E228" s="37"/>
      <c r="F228" s="188" t="s">
        <v>312</v>
      </c>
      <c r="G228" s="37"/>
      <c r="H228" s="37"/>
      <c r="I228" s="189"/>
      <c r="J228" s="37"/>
      <c r="K228" s="37"/>
      <c r="L228" s="40"/>
      <c r="M228" s="190"/>
      <c r="N228" s="191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127</v>
      </c>
      <c r="AU228" s="18" t="s">
        <v>82</v>
      </c>
    </row>
    <row r="229" spans="1:65" s="2" customFormat="1" ht="11.25">
      <c r="A229" s="35"/>
      <c r="B229" s="36"/>
      <c r="C229" s="37"/>
      <c r="D229" s="192" t="s">
        <v>129</v>
      </c>
      <c r="E229" s="37"/>
      <c r="F229" s="193" t="s">
        <v>313</v>
      </c>
      <c r="G229" s="37"/>
      <c r="H229" s="37"/>
      <c r="I229" s="189"/>
      <c r="J229" s="37"/>
      <c r="K229" s="37"/>
      <c r="L229" s="40"/>
      <c r="M229" s="190"/>
      <c r="N229" s="191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129</v>
      </c>
      <c r="AU229" s="18" t="s">
        <v>82</v>
      </c>
    </row>
    <row r="230" spans="1:65" s="13" customFormat="1" ht="11.25">
      <c r="B230" s="194"/>
      <c r="C230" s="195"/>
      <c r="D230" s="187" t="s">
        <v>131</v>
      </c>
      <c r="E230" s="196" t="s">
        <v>19</v>
      </c>
      <c r="F230" s="197" t="s">
        <v>314</v>
      </c>
      <c r="G230" s="195"/>
      <c r="H230" s="196" t="s">
        <v>19</v>
      </c>
      <c r="I230" s="198"/>
      <c r="J230" s="195"/>
      <c r="K230" s="195"/>
      <c r="L230" s="199"/>
      <c r="M230" s="200"/>
      <c r="N230" s="201"/>
      <c r="O230" s="201"/>
      <c r="P230" s="201"/>
      <c r="Q230" s="201"/>
      <c r="R230" s="201"/>
      <c r="S230" s="201"/>
      <c r="T230" s="202"/>
      <c r="AT230" s="203" t="s">
        <v>131</v>
      </c>
      <c r="AU230" s="203" t="s">
        <v>82</v>
      </c>
      <c r="AV230" s="13" t="s">
        <v>14</v>
      </c>
      <c r="AW230" s="13" t="s">
        <v>35</v>
      </c>
      <c r="AX230" s="13" t="s">
        <v>73</v>
      </c>
      <c r="AY230" s="203" t="s">
        <v>118</v>
      </c>
    </row>
    <row r="231" spans="1:65" s="14" customFormat="1" ht="11.25">
      <c r="B231" s="204"/>
      <c r="C231" s="205"/>
      <c r="D231" s="187" t="s">
        <v>131</v>
      </c>
      <c r="E231" s="206" t="s">
        <v>19</v>
      </c>
      <c r="F231" s="207" t="s">
        <v>299</v>
      </c>
      <c r="G231" s="205"/>
      <c r="H231" s="208">
        <v>21.7</v>
      </c>
      <c r="I231" s="209"/>
      <c r="J231" s="205"/>
      <c r="K231" s="205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131</v>
      </c>
      <c r="AU231" s="214" t="s">
        <v>82</v>
      </c>
      <c r="AV231" s="14" t="s">
        <v>82</v>
      </c>
      <c r="AW231" s="14" t="s">
        <v>35</v>
      </c>
      <c r="AX231" s="14" t="s">
        <v>73</v>
      </c>
      <c r="AY231" s="214" t="s">
        <v>118</v>
      </c>
    </row>
    <row r="232" spans="1:65" s="15" customFormat="1" ht="11.25">
      <c r="B232" s="215"/>
      <c r="C232" s="216"/>
      <c r="D232" s="187" t="s">
        <v>131</v>
      </c>
      <c r="E232" s="217" t="s">
        <v>19</v>
      </c>
      <c r="F232" s="218" t="s">
        <v>139</v>
      </c>
      <c r="G232" s="216"/>
      <c r="H232" s="219">
        <v>21.7</v>
      </c>
      <c r="I232" s="220"/>
      <c r="J232" s="216"/>
      <c r="K232" s="216"/>
      <c r="L232" s="221"/>
      <c r="M232" s="222"/>
      <c r="N232" s="223"/>
      <c r="O232" s="223"/>
      <c r="P232" s="223"/>
      <c r="Q232" s="223"/>
      <c r="R232" s="223"/>
      <c r="S232" s="223"/>
      <c r="T232" s="224"/>
      <c r="AT232" s="225" t="s">
        <v>131</v>
      </c>
      <c r="AU232" s="225" t="s">
        <v>82</v>
      </c>
      <c r="AV232" s="15" t="s">
        <v>119</v>
      </c>
      <c r="AW232" s="15" t="s">
        <v>35</v>
      </c>
      <c r="AX232" s="15" t="s">
        <v>14</v>
      </c>
      <c r="AY232" s="225" t="s">
        <v>118</v>
      </c>
    </row>
    <row r="233" spans="1:65" s="2" customFormat="1" ht="16.5" customHeight="1">
      <c r="A233" s="35"/>
      <c r="B233" s="36"/>
      <c r="C233" s="226" t="s">
        <v>315</v>
      </c>
      <c r="D233" s="226" t="s">
        <v>140</v>
      </c>
      <c r="E233" s="227" t="s">
        <v>316</v>
      </c>
      <c r="F233" s="228" t="s">
        <v>317</v>
      </c>
      <c r="G233" s="229" t="s">
        <v>124</v>
      </c>
      <c r="H233" s="230">
        <v>34.72</v>
      </c>
      <c r="I233" s="231"/>
      <c r="J233" s="232">
        <f>ROUND(I233*H233,2)</f>
        <v>0</v>
      </c>
      <c r="K233" s="228" t="s">
        <v>19</v>
      </c>
      <c r="L233" s="233"/>
      <c r="M233" s="234" t="s">
        <v>19</v>
      </c>
      <c r="N233" s="235" t="s">
        <v>44</v>
      </c>
      <c r="O233" s="65"/>
      <c r="P233" s="183">
        <f>O233*H233</f>
        <v>0</v>
      </c>
      <c r="Q233" s="183">
        <v>1E-3</v>
      </c>
      <c r="R233" s="183">
        <f>Q233*H233</f>
        <v>3.4720000000000001E-2</v>
      </c>
      <c r="S233" s="183">
        <v>0</v>
      </c>
      <c r="T233" s="18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185" t="s">
        <v>287</v>
      </c>
      <c r="AT233" s="185" t="s">
        <v>140</v>
      </c>
      <c r="AU233" s="185" t="s">
        <v>82</v>
      </c>
      <c r="AY233" s="18" t="s">
        <v>118</v>
      </c>
      <c r="BE233" s="186">
        <f>IF(N233="základní",J233,0)</f>
        <v>0</v>
      </c>
      <c r="BF233" s="186">
        <f>IF(N233="snížená",J233,0)</f>
        <v>0</v>
      </c>
      <c r="BG233" s="186">
        <f>IF(N233="zákl. přenesená",J233,0)</f>
        <v>0</v>
      </c>
      <c r="BH233" s="186">
        <f>IF(N233="sníž. přenesená",J233,0)</f>
        <v>0</v>
      </c>
      <c r="BI233" s="186">
        <f>IF(N233="nulová",J233,0)</f>
        <v>0</v>
      </c>
      <c r="BJ233" s="18" t="s">
        <v>14</v>
      </c>
      <c r="BK233" s="186">
        <f>ROUND(I233*H233,2)</f>
        <v>0</v>
      </c>
      <c r="BL233" s="18" t="s">
        <v>239</v>
      </c>
      <c r="BM233" s="185" t="s">
        <v>318</v>
      </c>
    </row>
    <row r="234" spans="1:65" s="2" customFormat="1" ht="11.25">
      <c r="A234" s="35"/>
      <c r="B234" s="36"/>
      <c r="C234" s="37"/>
      <c r="D234" s="187" t="s">
        <v>127</v>
      </c>
      <c r="E234" s="37"/>
      <c r="F234" s="188" t="s">
        <v>319</v>
      </c>
      <c r="G234" s="37"/>
      <c r="H234" s="37"/>
      <c r="I234" s="189"/>
      <c r="J234" s="37"/>
      <c r="K234" s="37"/>
      <c r="L234" s="40"/>
      <c r="M234" s="190"/>
      <c r="N234" s="191"/>
      <c r="O234" s="65"/>
      <c r="P234" s="65"/>
      <c r="Q234" s="65"/>
      <c r="R234" s="65"/>
      <c r="S234" s="65"/>
      <c r="T234" s="66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127</v>
      </c>
      <c r="AU234" s="18" t="s">
        <v>82</v>
      </c>
    </row>
    <row r="235" spans="1:65" s="13" customFormat="1" ht="11.25">
      <c r="B235" s="194"/>
      <c r="C235" s="195"/>
      <c r="D235" s="187" t="s">
        <v>131</v>
      </c>
      <c r="E235" s="196" t="s">
        <v>19</v>
      </c>
      <c r="F235" s="197" t="s">
        <v>320</v>
      </c>
      <c r="G235" s="195"/>
      <c r="H235" s="196" t="s">
        <v>19</v>
      </c>
      <c r="I235" s="198"/>
      <c r="J235" s="195"/>
      <c r="K235" s="195"/>
      <c r="L235" s="199"/>
      <c r="M235" s="200"/>
      <c r="N235" s="201"/>
      <c r="O235" s="201"/>
      <c r="P235" s="201"/>
      <c r="Q235" s="201"/>
      <c r="R235" s="201"/>
      <c r="S235" s="201"/>
      <c r="T235" s="202"/>
      <c r="AT235" s="203" t="s">
        <v>131</v>
      </c>
      <c r="AU235" s="203" t="s">
        <v>82</v>
      </c>
      <c r="AV235" s="13" t="s">
        <v>14</v>
      </c>
      <c r="AW235" s="13" t="s">
        <v>35</v>
      </c>
      <c r="AX235" s="13" t="s">
        <v>73</v>
      </c>
      <c r="AY235" s="203" t="s">
        <v>118</v>
      </c>
    </row>
    <row r="236" spans="1:65" s="14" customFormat="1" ht="11.25">
      <c r="B236" s="204"/>
      <c r="C236" s="205"/>
      <c r="D236" s="187" t="s">
        <v>131</v>
      </c>
      <c r="E236" s="206" t="s">
        <v>19</v>
      </c>
      <c r="F236" s="207" t="s">
        <v>321</v>
      </c>
      <c r="G236" s="205"/>
      <c r="H236" s="208">
        <v>34.72</v>
      </c>
      <c r="I236" s="209"/>
      <c r="J236" s="205"/>
      <c r="K236" s="205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131</v>
      </c>
      <c r="AU236" s="214" t="s">
        <v>82</v>
      </c>
      <c r="AV236" s="14" t="s">
        <v>82</v>
      </c>
      <c r="AW236" s="14" t="s">
        <v>35</v>
      </c>
      <c r="AX236" s="14" t="s">
        <v>73</v>
      </c>
      <c r="AY236" s="214" t="s">
        <v>118</v>
      </c>
    </row>
    <row r="237" spans="1:65" s="15" customFormat="1" ht="11.25">
      <c r="B237" s="215"/>
      <c r="C237" s="216"/>
      <c r="D237" s="187" t="s">
        <v>131</v>
      </c>
      <c r="E237" s="217" t="s">
        <v>19</v>
      </c>
      <c r="F237" s="218" t="s">
        <v>139</v>
      </c>
      <c r="G237" s="216"/>
      <c r="H237" s="219">
        <v>34.72</v>
      </c>
      <c r="I237" s="220"/>
      <c r="J237" s="216"/>
      <c r="K237" s="216"/>
      <c r="L237" s="221"/>
      <c r="M237" s="222"/>
      <c r="N237" s="223"/>
      <c r="O237" s="223"/>
      <c r="P237" s="223"/>
      <c r="Q237" s="223"/>
      <c r="R237" s="223"/>
      <c r="S237" s="223"/>
      <c r="T237" s="224"/>
      <c r="AT237" s="225" t="s">
        <v>131</v>
      </c>
      <c r="AU237" s="225" t="s">
        <v>82</v>
      </c>
      <c r="AV237" s="15" t="s">
        <v>119</v>
      </c>
      <c r="AW237" s="15" t="s">
        <v>35</v>
      </c>
      <c r="AX237" s="15" t="s">
        <v>14</v>
      </c>
      <c r="AY237" s="225" t="s">
        <v>118</v>
      </c>
    </row>
    <row r="238" spans="1:65" s="2" customFormat="1" ht="16.5" customHeight="1">
      <c r="A238" s="35"/>
      <c r="B238" s="36"/>
      <c r="C238" s="174" t="s">
        <v>322</v>
      </c>
      <c r="D238" s="174" t="s">
        <v>121</v>
      </c>
      <c r="E238" s="175" t="s">
        <v>323</v>
      </c>
      <c r="F238" s="176" t="s">
        <v>324</v>
      </c>
      <c r="G238" s="177" t="s">
        <v>213</v>
      </c>
      <c r="H238" s="178">
        <v>5.4249999999999998</v>
      </c>
      <c r="I238" s="179"/>
      <c r="J238" s="180">
        <f>ROUND(I238*H238,2)</f>
        <v>0</v>
      </c>
      <c r="K238" s="176" t="s">
        <v>125</v>
      </c>
      <c r="L238" s="40"/>
      <c r="M238" s="181" t="s">
        <v>19</v>
      </c>
      <c r="N238" s="182" t="s">
        <v>44</v>
      </c>
      <c r="O238" s="65"/>
      <c r="P238" s="183">
        <f>O238*H238</f>
        <v>0</v>
      </c>
      <c r="Q238" s="183">
        <v>0</v>
      </c>
      <c r="R238" s="183">
        <f>Q238*H238</f>
        <v>0</v>
      </c>
      <c r="S238" s="183">
        <v>0</v>
      </c>
      <c r="T238" s="18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85" t="s">
        <v>239</v>
      </c>
      <c r="AT238" s="185" t="s">
        <v>121</v>
      </c>
      <c r="AU238" s="185" t="s">
        <v>82</v>
      </c>
      <c r="AY238" s="18" t="s">
        <v>118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18" t="s">
        <v>14</v>
      </c>
      <c r="BK238" s="186">
        <f>ROUND(I238*H238,2)</f>
        <v>0</v>
      </c>
      <c r="BL238" s="18" t="s">
        <v>239</v>
      </c>
      <c r="BM238" s="185" t="s">
        <v>325</v>
      </c>
    </row>
    <row r="239" spans="1:65" s="2" customFormat="1" ht="19.5">
      <c r="A239" s="35"/>
      <c r="B239" s="36"/>
      <c r="C239" s="37"/>
      <c r="D239" s="187" t="s">
        <v>127</v>
      </c>
      <c r="E239" s="37"/>
      <c r="F239" s="188" t="s">
        <v>326</v>
      </c>
      <c r="G239" s="37"/>
      <c r="H239" s="37"/>
      <c r="I239" s="189"/>
      <c r="J239" s="37"/>
      <c r="K239" s="37"/>
      <c r="L239" s="40"/>
      <c r="M239" s="190"/>
      <c r="N239" s="191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127</v>
      </c>
      <c r="AU239" s="18" t="s">
        <v>82</v>
      </c>
    </row>
    <row r="240" spans="1:65" s="2" customFormat="1" ht="11.25">
      <c r="A240" s="35"/>
      <c r="B240" s="36"/>
      <c r="C240" s="37"/>
      <c r="D240" s="192" t="s">
        <v>129</v>
      </c>
      <c r="E240" s="37"/>
      <c r="F240" s="193" t="s">
        <v>327</v>
      </c>
      <c r="G240" s="37"/>
      <c r="H240" s="37"/>
      <c r="I240" s="189"/>
      <c r="J240" s="37"/>
      <c r="K240" s="37"/>
      <c r="L240" s="40"/>
      <c r="M240" s="190"/>
      <c r="N240" s="191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129</v>
      </c>
      <c r="AU240" s="18" t="s">
        <v>82</v>
      </c>
    </row>
    <row r="241" spans="1:65" s="13" customFormat="1" ht="11.25">
      <c r="B241" s="194"/>
      <c r="C241" s="195"/>
      <c r="D241" s="187" t="s">
        <v>131</v>
      </c>
      <c r="E241" s="196" t="s">
        <v>19</v>
      </c>
      <c r="F241" s="197" t="s">
        <v>328</v>
      </c>
      <c r="G241" s="195"/>
      <c r="H241" s="196" t="s">
        <v>19</v>
      </c>
      <c r="I241" s="198"/>
      <c r="J241" s="195"/>
      <c r="K241" s="195"/>
      <c r="L241" s="199"/>
      <c r="M241" s="200"/>
      <c r="N241" s="201"/>
      <c r="O241" s="201"/>
      <c r="P241" s="201"/>
      <c r="Q241" s="201"/>
      <c r="R241" s="201"/>
      <c r="S241" s="201"/>
      <c r="T241" s="202"/>
      <c r="AT241" s="203" t="s">
        <v>131</v>
      </c>
      <c r="AU241" s="203" t="s">
        <v>82</v>
      </c>
      <c r="AV241" s="13" t="s">
        <v>14</v>
      </c>
      <c r="AW241" s="13" t="s">
        <v>35</v>
      </c>
      <c r="AX241" s="13" t="s">
        <v>73</v>
      </c>
      <c r="AY241" s="203" t="s">
        <v>118</v>
      </c>
    </row>
    <row r="242" spans="1:65" s="14" customFormat="1" ht="11.25">
      <c r="B242" s="204"/>
      <c r="C242" s="205"/>
      <c r="D242" s="187" t="s">
        <v>131</v>
      </c>
      <c r="E242" s="206" t="s">
        <v>19</v>
      </c>
      <c r="F242" s="207" t="s">
        <v>329</v>
      </c>
      <c r="G242" s="205"/>
      <c r="H242" s="208">
        <v>5.4249999999999998</v>
      </c>
      <c r="I242" s="209"/>
      <c r="J242" s="205"/>
      <c r="K242" s="205"/>
      <c r="L242" s="210"/>
      <c r="M242" s="211"/>
      <c r="N242" s="212"/>
      <c r="O242" s="212"/>
      <c r="P242" s="212"/>
      <c r="Q242" s="212"/>
      <c r="R242" s="212"/>
      <c r="S242" s="212"/>
      <c r="T242" s="213"/>
      <c r="AT242" s="214" t="s">
        <v>131</v>
      </c>
      <c r="AU242" s="214" t="s">
        <v>82</v>
      </c>
      <c r="AV242" s="14" t="s">
        <v>82</v>
      </c>
      <c r="AW242" s="14" t="s">
        <v>35</v>
      </c>
      <c r="AX242" s="14" t="s">
        <v>73</v>
      </c>
      <c r="AY242" s="214" t="s">
        <v>118</v>
      </c>
    </row>
    <row r="243" spans="1:65" s="15" customFormat="1" ht="11.25">
      <c r="B243" s="215"/>
      <c r="C243" s="216"/>
      <c r="D243" s="187" t="s">
        <v>131</v>
      </c>
      <c r="E243" s="217" t="s">
        <v>19</v>
      </c>
      <c r="F243" s="218" t="s">
        <v>139</v>
      </c>
      <c r="G243" s="216"/>
      <c r="H243" s="219">
        <v>5.4249999999999998</v>
      </c>
      <c r="I243" s="220"/>
      <c r="J243" s="216"/>
      <c r="K243" s="216"/>
      <c r="L243" s="221"/>
      <c r="M243" s="222"/>
      <c r="N243" s="223"/>
      <c r="O243" s="223"/>
      <c r="P243" s="223"/>
      <c r="Q243" s="223"/>
      <c r="R243" s="223"/>
      <c r="S243" s="223"/>
      <c r="T243" s="224"/>
      <c r="AT243" s="225" t="s">
        <v>131</v>
      </c>
      <c r="AU243" s="225" t="s">
        <v>82</v>
      </c>
      <c r="AV243" s="15" t="s">
        <v>119</v>
      </c>
      <c r="AW243" s="15" t="s">
        <v>35</v>
      </c>
      <c r="AX243" s="15" t="s">
        <v>14</v>
      </c>
      <c r="AY243" s="225" t="s">
        <v>118</v>
      </c>
    </row>
    <row r="244" spans="1:65" s="12" customFormat="1" ht="25.9" customHeight="1">
      <c r="B244" s="158"/>
      <c r="C244" s="159"/>
      <c r="D244" s="160" t="s">
        <v>72</v>
      </c>
      <c r="E244" s="161" t="s">
        <v>330</v>
      </c>
      <c r="F244" s="161" t="s">
        <v>331</v>
      </c>
      <c r="G244" s="159"/>
      <c r="H244" s="159"/>
      <c r="I244" s="162"/>
      <c r="J244" s="163">
        <f>BK244</f>
        <v>0</v>
      </c>
      <c r="K244" s="159"/>
      <c r="L244" s="164"/>
      <c r="M244" s="165"/>
      <c r="N244" s="166"/>
      <c r="O244" s="166"/>
      <c r="P244" s="167">
        <f>SUM(P245:P252)</f>
        <v>0</v>
      </c>
      <c r="Q244" s="166"/>
      <c r="R244" s="167">
        <f>SUM(R245:R252)</f>
        <v>0</v>
      </c>
      <c r="S244" s="166"/>
      <c r="T244" s="168">
        <f>SUM(T245:T252)</f>
        <v>0</v>
      </c>
      <c r="AR244" s="169" t="s">
        <v>119</v>
      </c>
      <c r="AT244" s="170" t="s">
        <v>72</v>
      </c>
      <c r="AU244" s="170" t="s">
        <v>73</v>
      </c>
      <c r="AY244" s="169" t="s">
        <v>118</v>
      </c>
      <c r="BK244" s="171">
        <f>SUM(BK245:BK252)</f>
        <v>0</v>
      </c>
    </row>
    <row r="245" spans="1:65" s="2" customFormat="1" ht="16.5" customHeight="1">
      <c r="A245" s="35"/>
      <c r="B245" s="36"/>
      <c r="C245" s="174" t="s">
        <v>332</v>
      </c>
      <c r="D245" s="174" t="s">
        <v>121</v>
      </c>
      <c r="E245" s="175" t="s">
        <v>333</v>
      </c>
      <c r="F245" s="176" t="s">
        <v>334</v>
      </c>
      <c r="G245" s="177" t="s">
        <v>335</v>
      </c>
      <c r="H245" s="178">
        <v>6</v>
      </c>
      <c r="I245" s="179"/>
      <c r="J245" s="180">
        <f>ROUND(I245*H245,2)</f>
        <v>0</v>
      </c>
      <c r="K245" s="176" t="s">
        <v>125</v>
      </c>
      <c r="L245" s="40"/>
      <c r="M245" s="181" t="s">
        <v>19</v>
      </c>
      <c r="N245" s="182" t="s">
        <v>44</v>
      </c>
      <c r="O245" s="65"/>
      <c r="P245" s="183">
        <f>O245*H245</f>
        <v>0</v>
      </c>
      <c r="Q245" s="183">
        <v>0</v>
      </c>
      <c r="R245" s="183">
        <f>Q245*H245</f>
        <v>0</v>
      </c>
      <c r="S245" s="183">
        <v>0</v>
      </c>
      <c r="T245" s="184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185" t="s">
        <v>336</v>
      </c>
      <c r="AT245" s="185" t="s">
        <v>121</v>
      </c>
      <c r="AU245" s="185" t="s">
        <v>14</v>
      </c>
      <c r="AY245" s="18" t="s">
        <v>118</v>
      </c>
      <c r="BE245" s="186">
        <f>IF(N245="základní",J245,0)</f>
        <v>0</v>
      </c>
      <c r="BF245" s="186">
        <f>IF(N245="snížená",J245,0)</f>
        <v>0</v>
      </c>
      <c r="BG245" s="186">
        <f>IF(N245="zákl. přenesená",J245,0)</f>
        <v>0</v>
      </c>
      <c r="BH245" s="186">
        <f>IF(N245="sníž. přenesená",J245,0)</f>
        <v>0</v>
      </c>
      <c r="BI245" s="186">
        <f>IF(N245="nulová",J245,0)</f>
        <v>0</v>
      </c>
      <c r="BJ245" s="18" t="s">
        <v>14</v>
      </c>
      <c r="BK245" s="186">
        <f>ROUND(I245*H245,2)</f>
        <v>0</v>
      </c>
      <c r="BL245" s="18" t="s">
        <v>336</v>
      </c>
      <c r="BM245" s="185" t="s">
        <v>337</v>
      </c>
    </row>
    <row r="246" spans="1:65" s="2" customFormat="1" ht="11.25">
      <c r="A246" s="35"/>
      <c r="B246" s="36"/>
      <c r="C246" s="37"/>
      <c r="D246" s="187" t="s">
        <v>127</v>
      </c>
      <c r="E246" s="37"/>
      <c r="F246" s="188" t="s">
        <v>338</v>
      </c>
      <c r="G246" s="37"/>
      <c r="H246" s="37"/>
      <c r="I246" s="189"/>
      <c r="J246" s="37"/>
      <c r="K246" s="37"/>
      <c r="L246" s="40"/>
      <c r="M246" s="190"/>
      <c r="N246" s="191"/>
      <c r="O246" s="65"/>
      <c r="P246" s="65"/>
      <c r="Q246" s="65"/>
      <c r="R246" s="65"/>
      <c r="S246" s="65"/>
      <c r="T246" s="66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127</v>
      </c>
      <c r="AU246" s="18" t="s">
        <v>14</v>
      </c>
    </row>
    <row r="247" spans="1:65" s="2" customFormat="1" ht="11.25">
      <c r="A247" s="35"/>
      <c r="B247" s="36"/>
      <c r="C247" s="37"/>
      <c r="D247" s="192" t="s">
        <v>129</v>
      </c>
      <c r="E247" s="37"/>
      <c r="F247" s="193" t="s">
        <v>339</v>
      </c>
      <c r="G247" s="37"/>
      <c r="H247" s="37"/>
      <c r="I247" s="189"/>
      <c r="J247" s="37"/>
      <c r="K247" s="37"/>
      <c r="L247" s="40"/>
      <c r="M247" s="190"/>
      <c r="N247" s="191"/>
      <c r="O247" s="65"/>
      <c r="P247" s="65"/>
      <c r="Q247" s="65"/>
      <c r="R247" s="65"/>
      <c r="S247" s="65"/>
      <c r="T247" s="66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8" t="s">
        <v>129</v>
      </c>
      <c r="AU247" s="18" t="s">
        <v>14</v>
      </c>
    </row>
    <row r="248" spans="1:65" s="13" customFormat="1" ht="11.25">
      <c r="B248" s="194"/>
      <c r="C248" s="195"/>
      <c r="D248" s="187" t="s">
        <v>131</v>
      </c>
      <c r="E248" s="196" t="s">
        <v>19</v>
      </c>
      <c r="F248" s="197" t="s">
        <v>340</v>
      </c>
      <c r="G248" s="195"/>
      <c r="H248" s="196" t="s">
        <v>19</v>
      </c>
      <c r="I248" s="198"/>
      <c r="J248" s="195"/>
      <c r="K248" s="195"/>
      <c r="L248" s="199"/>
      <c r="M248" s="200"/>
      <c r="N248" s="201"/>
      <c r="O248" s="201"/>
      <c r="P248" s="201"/>
      <c r="Q248" s="201"/>
      <c r="R248" s="201"/>
      <c r="S248" s="201"/>
      <c r="T248" s="202"/>
      <c r="AT248" s="203" t="s">
        <v>131</v>
      </c>
      <c r="AU248" s="203" t="s">
        <v>14</v>
      </c>
      <c r="AV248" s="13" t="s">
        <v>14</v>
      </c>
      <c r="AW248" s="13" t="s">
        <v>35</v>
      </c>
      <c r="AX248" s="13" t="s">
        <v>73</v>
      </c>
      <c r="AY248" s="203" t="s">
        <v>118</v>
      </c>
    </row>
    <row r="249" spans="1:65" s="14" customFormat="1" ht="11.25">
      <c r="B249" s="204"/>
      <c r="C249" s="205"/>
      <c r="D249" s="187" t="s">
        <v>131</v>
      </c>
      <c r="E249" s="206" t="s">
        <v>19</v>
      </c>
      <c r="F249" s="207" t="s">
        <v>341</v>
      </c>
      <c r="G249" s="205"/>
      <c r="H249" s="208">
        <v>2</v>
      </c>
      <c r="I249" s="209"/>
      <c r="J249" s="205"/>
      <c r="K249" s="205"/>
      <c r="L249" s="210"/>
      <c r="M249" s="211"/>
      <c r="N249" s="212"/>
      <c r="O249" s="212"/>
      <c r="P249" s="212"/>
      <c r="Q249" s="212"/>
      <c r="R249" s="212"/>
      <c r="S249" s="212"/>
      <c r="T249" s="213"/>
      <c r="AT249" s="214" t="s">
        <v>131</v>
      </c>
      <c r="AU249" s="214" t="s">
        <v>14</v>
      </c>
      <c r="AV249" s="14" t="s">
        <v>82</v>
      </c>
      <c r="AW249" s="14" t="s">
        <v>35</v>
      </c>
      <c r="AX249" s="14" t="s">
        <v>73</v>
      </c>
      <c r="AY249" s="214" t="s">
        <v>118</v>
      </c>
    </row>
    <row r="250" spans="1:65" s="13" customFormat="1" ht="11.25">
      <c r="B250" s="194"/>
      <c r="C250" s="195"/>
      <c r="D250" s="187" t="s">
        <v>131</v>
      </c>
      <c r="E250" s="196" t="s">
        <v>19</v>
      </c>
      <c r="F250" s="197" t="s">
        <v>342</v>
      </c>
      <c r="G250" s="195"/>
      <c r="H250" s="196" t="s">
        <v>19</v>
      </c>
      <c r="I250" s="198"/>
      <c r="J250" s="195"/>
      <c r="K250" s="195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131</v>
      </c>
      <c r="AU250" s="203" t="s">
        <v>14</v>
      </c>
      <c r="AV250" s="13" t="s">
        <v>14</v>
      </c>
      <c r="AW250" s="13" t="s">
        <v>35</v>
      </c>
      <c r="AX250" s="13" t="s">
        <v>73</v>
      </c>
      <c r="AY250" s="203" t="s">
        <v>118</v>
      </c>
    </row>
    <row r="251" spans="1:65" s="14" customFormat="1" ht="11.25">
      <c r="B251" s="204"/>
      <c r="C251" s="205"/>
      <c r="D251" s="187" t="s">
        <v>131</v>
      </c>
      <c r="E251" s="206" t="s">
        <v>19</v>
      </c>
      <c r="F251" s="207" t="s">
        <v>343</v>
      </c>
      <c r="G251" s="205"/>
      <c r="H251" s="208">
        <v>4</v>
      </c>
      <c r="I251" s="209"/>
      <c r="J251" s="205"/>
      <c r="K251" s="205"/>
      <c r="L251" s="210"/>
      <c r="M251" s="211"/>
      <c r="N251" s="212"/>
      <c r="O251" s="212"/>
      <c r="P251" s="212"/>
      <c r="Q251" s="212"/>
      <c r="R251" s="212"/>
      <c r="S251" s="212"/>
      <c r="T251" s="213"/>
      <c r="AT251" s="214" t="s">
        <v>131</v>
      </c>
      <c r="AU251" s="214" t="s">
        <v>14</v>
      </c>
      <c r="AV251" s="14" t="s">
        <v>82</v>
      </c>
      <c r="AW251" s="14" t="s">
        <v>35</v>
      </c>
      <c r="AX251" s="14" t="s">
        <v>73</v>
      </c>
      <c r="AY251" s="214" t="s">
        <v>118</v>
      </c>
    </row>
    <row r="252" spans="1:65" s="15" customFormat="1" ht="11.25">
      <c r="B252" s="215"/>
      <c r="C252" s="216"/>
      <c r="D252" s="187" t="s">
        <v>131</v>
      </c>
      <c r="E252" s="217" t="s">
        <v>19</v>
      </c>
      <c r="F252" s="218" t="s">
        <v>139</v>
      </c>
      <c r="G252" s="216"/>
      <c r="H252" s="219">
        <v>6</v>
      </c>
      <c r="I252" s="220"/>
      <c r="J252" s="216"/>
      <c r="K252" s="216"/>
      <c r="L252" s="221"/>
      <c r="M252" s="236"/>
      <c r="N252" s="237"/>
      <c r="O252" s="237"/>
      <c r="P252" s="237"/>
      <c r="Q252" s="237"/>
      <c r="R252" s="237"/>
      <c r="S252" s="237"/>
      <c r="T252" s="238"/>
      <c r="AT252" s="225" t="s">
        <v>131</v>
      </c>
      <c r="AU252" s="225" t="s">
        <v>14</v>
      </c>
      <c r="AV252" s="15" t="s">
        <v>119</v>
      </c>
      <c r="AW252" s="15" t="s">
        <v>35</v>
      </c>
      <c r="AX252" s="15" t="s">
        <v>14</v>
      </c>
      <c r="AY252" s="225" t="s">
        <v>118</v>
      </c>
    </row>
    <row r="253" spans="1:65" s="2" customFormat="1" ht="6.95" customHeight="1">
      <c r="A253" s="35"/>
      <c r="B253" s="48"/>
      <c r="C253" s="49"/>
      <c r="D253" s="49"/>
      <c r="E253" s="49"/>
      <c r="F253" s="49"/>
      <c r="G253" s="49"/>
      <c r="H253" s="49"/>
      <c r="I253" s="49"/>
      <c r="J253" s="49"/>
      <c r="K253" s="49"/>
      <c r="L253" s="40"/>
      <c r="M253" s="35"/>
      <c r="O253" s="35"/>
      <c r="P253" s="35"/>
      <c r="Q253" s="35"/>
      <c r="R253" s="35"/>
      <c r="S253" s="35"/>
      <c r="T253" s="35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</row>
  </sheetData>
  <sheetProtection algorithmName="SHA-512" hashValue="tLye92Q8BEB4EtT+Y4l2d/d6l7MY2rIYAKwtFz1PbzLRTua7b8a7mxOhfB66+//xzKHfbNKNeRETaPV3Ktf6BA==" saltValue="AVgprvAqljwdk9cDkAyUQnczDWm3zPOYsor8bfrOlw5BlIFpAwaQXVONxbnxUm3JgUk7JLlHGm8hcpaLRfhQpQ==" spinCount="100000" sheet="1" objects="1" scenarios="1" formatColumns="0" formatRows="0" autoFilter="0"/>
  <autoFilter ref="C87:K252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3" r:id="rId1"/>
    <hyperlink ref="F117" r:id="rId2"/>
    <hyperlink ref="F121" r:id="rId3"/>
    <hyperlink ref="F127" r:id="rId4"/>
    <hyperlink ref="F133" r:id="rId5"/>
    <hyperlink ref="F139" r:id="rId6"/>
    <hyperlink ref="F156" r:id="rId7"/>
    <hyperlink ref="F162" r:id="rId8"/>
    <hyperlink ref="F168" r:id="rId9"/>
    <hyperlink ref="F174" r:id="rId10"/>
    <hyperlink ref="F180" r:id="rId11"/>
    <hyperlink ref="F187" r:id="rId12"/>
    <hyperlink ref="F194" r:id="rId13"/>
    <hyperlink ref="F199" r:id="rId14"/>
    <hyperlink ref="F206" r:id="rId15"/>
    <hyperlink ref="F217" r:id="rId16"/>
    <hyperlink ref="F223" r:id="rId17"/>
    <hyperlink ref="F229" r:id="rId18"/>
    <hyperlink ref="F240" r:id="rId19"/>
    <hyperlink ref="F247" r:id="rId2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1"/>
  <sheetViews>
    <sheetView showGridLines="0" tabSelected="1" topLeftCell="A58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8" t="s">
        <v>85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1"/>
      <c r="AT3" s="18" t="s">
        <v>82</v>
      </c>
    </row>
    <row r="4" spans="1:46" s="1" customFormat="1" ht="24.95" customHeight="1">
      <c r="B4" s="21"/>
      <c r="D4" s="104" t="s">
        <v>86</v>
      </c>
      <c r="L4" s="21"/>
      <c r="M4" s="105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6" t="s">
        <v>16</v>
      </c>
      <c r="L6" s="21"/>
    </row>
    <row r="7" spans="1:46" s="1" customFormat="1" ht="16.5" customHeight="1">
      <c r="B7" s="21"/>
      <c r="E7" s="360" t="str">
        <f>'Rekapitulace stavby'!K6</f>
        <v>Oprava mostu v km 264,883 zast. Ostrava Mariánské Hory - protinárazová zábrana</v>
      </c>
      <c r="F7" s="361"/>
      <c r="G7" s="361"/>
      <c r="H7" s="361"/>
      <c r="L7" s="21"/>
    </row>
    <row r="8" spans="1:46" s="2" customFormat="1" ht="12" customHeight="1">
      <c r="A8" s="35"/>
      <c r="B8" s="40"/>
      <c r="C8" s="35"/>
      <c r="D8" s="106" t="s">
        <v>87</v>
      </c>
      <c r="E8" s="35"/>
      <c r="F8" s="35"/>
      <c r="G8" s="35"/>
      <c r="H8" s="35"/>
      <c r="I8" s="35"/>
      <c r="J8" s="35"/>
      <c r="K8" s="35"/>
      <c r="L8" s="107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62" t="s">
        <v>344</v>
      </c>
      <c r="F9" s="363"/>
      <c r="G9" s="363"/>
      <c r="H9" s="363"/>
      <c r="I9" s="35"/>
      <c r="J9" s="35"/>
      <c r="K9" s="35"/>
      <c r="L9" s="107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7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6" t="s">
        <v>18</v>
      </c>
      <c r="E11" s="35"/>
      <c r="F11" s="108" t="s">
        <v>19</v>
      </c>
      <c r="G11" s="35"/>
      <c r="H11" s="35"/>
      <c r="I11" s="106" t="s">
        <v>20</v>
      </c>
      <c r="J11" s="108" t="s">
        <v>19</v>
      </c>
      <c r="K11" s="35"/>
      <c r="L11" s="107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6" t="s">
        <v>21</v>
      </c>
      <c r="E12" s="35"/>
      <c r="F12" s="108" t="s">
        <v>22</v>
      </c>
      <c r="G12" s="35"/>
      <c r="H12" s="35"/>
      <c r="I12" s="106" t="s">
        <v>23</v>
      </c>
      <c r="J12" s="109" t="str">
        <f>'Rekapitulace stavby'!AN8</f>
        <v>29. 11. 2021</v>
      </c>
      <c r="K12" s="35"/>
      <c r="L12" s="107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7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6" t="s">
        <v>25</v>
      </c>
      <c r="E14" s="35"/>
      <c r="F14" s="35"/>
      <c r="G14" s="35"/>
      <c r="H14" s="35"/>
      <c r="I14" s="106" t="s">
        <v>26</v>
      </c>
      <c r="J14" s="108" t="s">
        <v>27</v>
      </c>
      <c r="K14" s="35"/>
      <c r="L14" s="107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8" t="s">
        <v>89</v>
      </c>
      <c r="F15" s="35"/>
      <c r="G15" s="35"/>
      <c r="H15" s="35"/>
      <c r="I15" s="106" t="s">
        <v>29</v>
      </c>
      <c r="J15" s="108" t="s">
        <v>30</v>
      </c>
      <c r="K15" s="35"/>
      <c r="L15" s="107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7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6" t="s">
        <v>31</v>
      </c>
      <c r="E17" s="35"/>
      <c r="F17" s="35"/>
      <c r="G17" s="35"/>
      <c r="H17" s="35"/>
      <c r="I17" s="106" t="s">
        <v>26</v>
      </c>
      <c r="J17" s="31" t="str">
        <f>'Rekapitulace stavby'!AN13</f>
        <v>Vyplň údaj</v>
      </c>
      <c r="K17" s="35"/>
      <c r="L17" s="107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64" t="str">
        <f>'Rekapitulace stavby'!E14</f>
        <v>Vyplň údaj</v>
      </c>
      <c r="F18" s="365"/>
      <c r="G18" s="365"/>
      <c r="H18" s="365"/>
      <c r="I18" s="106" t="s">
        <v>29</v>
      </c>
      <c r="J18" s="31" t="str">
        <f>'Rekapitulace stavby'!AN14</f>
        <v>Vyplň údaj</v>
      </c>
      <c r="K18" s="35"/>
      <c r="L18" s="107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7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6" t="s">
        <v>33</v>
      </c>
      <c r="E20" s="35"/>
      <c r="F20" s="35"/>
      <c r="G20" s="35"/>
      <c r="H20" s="35"/>
      <c r="I20" s="106" t="s">
        <v>26</v>
      </c>
      <c r="J20" s="108" t="str">
        <f>IF('Rekapitulace stavby'!AN16="","",'Rekapitulace stavby'!AN16)</f>
        <v/>
      </c>
      <c r="K20" s="35"/>
      <c r="L20" s="107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8" t="str">
        <f>IF('Rekapitulace stavby'!E17="","",'Rekapitulace stavby'!E17)</f>
        <v xml:space="preserve"> </v>
      </c>
      <c r="F21" s="35"/>
      <c r="G21" s="35"/>
      <c r="H21" s="35"/>
      <c r="I21" s="106" t="s">
        <v>29</v>
      </c>
      <c r="J21" s="108" t="str">
        <f>IF('Rekapitulace stavby'!AN17="","",'Rekapitulace stavby'!AN17)</f>
        <v/>
      </c>
      <c r="K21" s="35"/>
      <c r="L21" s="107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7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6" t="s">
        <v>36</v>
      </c>
      <c r="E23" s="35"/>
      <c r="F23" s="35"/>
      <c r="G23" s="35"/>
      <c r="H23" s="35"/>
      <c r="I23" s="106" t="s">
        <v>26</v>
      </c>
      <c r="J23" s="108" t="str">
        <f>IF('Rekapitulace stavby'!AN19="","",'Rekapitulace stavby'!AN19)</f>
        <v/>
      </c>
      <c r="K23" s="35"/>
      <c r="L23" s="107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8" t="str">
        <f>IF('Rekapitulace stavby'!E20="","",'Rekapitulace stavby'!E20)</f>
        <v xml:space="preserve"> </v>
      </c>
      <c r="F24" s="35"/>
      <c r="G24" s="35"/>
      <c r="H24" s="35"/>
      <c r="I24" s="106" t="s">
        <v>29</v>
      </c>
      <c r="J24" s="108" t="str">
        <f>IF('Rekapitulace stavby'!AN20="","",'Rekapitulace stavby'!AN20)</f>
        <v/>
      </c>
      <c r="K24" s="35"/>
      <c r="L24" s="107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7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6" t="s">
        <v>37</v>
      </c>
      <c r="E26" s="35"/>
      <c r="F26" s="35"/>
      <c r="G26" s="35"/>
      <c r="H26" s="35"/>
      <c r="I26" s="35"/>
      <c r="J26" s="35"/>
      <c r="K26" s="35"/>
      <c r="L26" s="107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0"/>
      <c r="B27" s="111"/>
      <c r="C27" s="110"/>
      <c r="D27" s="110"/>
      <c r="E27" s="366" t="s">
        <v>19</v>
      </c>
      <c r="F27" s="366"/>
      <c r="G27" s="366"/>
      <c r="H27" s="366"/>
      <c r="I27" s="110"/>
      <c r="J27" s="110"/>
      <c r="K27" s="110"/>
      <c r="L27" s="112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  <c r="AD27" s="110"/>
      <c r="AE27" s="110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7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3"/>
      <c r="E29" s="113"/>
      <c r="F29" s="113"/>
      <c r="G29" s="113"/>
      <c r="H29" s="113"/>
      <c r="I29" s="113"/>
      <c r="J29" s="113"/>
      <c r="K29" s="113"/>
      <c r="L29" s="107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4" t="s">
        <v>39</v>
      </c>
      <c r="E30" s="35"/>
      <c r="F30" s="35"/>
      <c r="G30" s="35"/>
      <c r="H30" s="35"/>
      <c r="I30" s="35"/>
      <c r="J30" s="115">
        <f>ROUND(J83, 2)</f>
        <v>0</v>
      </c>
      <c r="K30" s="35"/>
      <c r="L30" s="107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3"/>
      <c r="E31" s="113"/>
      <c r="F31" s="113"/>
      <c r="G31" s="113"/>
      <c r="H31" s="113"/>
      <c r="I31" s="113"/>
      <c r="J31" s="113"/>
      <c r="K31" s="113"/>
      <c r="L31" s="107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6" t="s">
        <v>41</v>
      </c>
      <c r="G32" s="35"/>
      <c r="H32" s="35"/>
      <c r="I32" s="116" t="s">
        <v>40</v>
      </c>
      <c r="J32" s="116" t="s">
        <v>42</v>
      </c>
      <c r="K32" s="35"/>
      <c r="L32" s="107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7" t="s">
        <v>43</v>
      </c>
      <c r="E33" s="106" t="s">
        <v>44</v>
      </c>
      <c r="F33" s="118">
        <f>ROUND((SUM(BE83:BE120)),  2)</f>
        <v>0</v>
      </c>
      <c r="G33" s="35"/>
      <c r="H33" s="35"/>
      <c r="I33" s="119">
        <v>0.21</v>
      </c>
      <c r="J33" s="118">
        <f>ROUND(((SUM(BE83:BE120))*I33),  2)</f>
        <v>0</v>
      </c>
      <c r="K33" s="35"/>
      <c r="L33" s="107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6" t="s">
        <v>45</v>
      </c>
      <c r="F34" s="118">
        <f>ROUND((SUM(BF83:BF120)),  2)</f>
        <v>0</v>
      </c>
      <c r="G34" s="35"/>
      <c r="H34" s="35"/>
      <c r="I34" s="119">
        <v>0.15</v>
      </c>
      <c r="J34" s="118">
        <f>ROUND(((SUM(BF83:BF120))*I34),  2)</f>
        <v>0</v>
      </c>
      <c r="K34" s="35"/>
      <c r="L34" s="107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6" t="s">
        <v>46</v>
      </c>
      <c r="F35" s="118">
        <f>ROUND((SUM(BG83:BG120)),  2)</f>
        <v>0</v>
      </c>
      <c r="G35" s="35"/>
      <c r="H35" s="35"/>
      <c r="I35" s="119">
        <v>0.21</v>
      </c>
      <c r="J35" s="118">
        <f>0</f>
        <v>0</v>
      </c>
      <c r="K35" s="35"/>
      <c r="L35" s="107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6" t="s">
        <v>47</v>
      </c>
      <c r="F36" s="118">
        <f>ROUND((SUM(BH83:BH120)),  2)</f>
        <v>0</v>
      </c>
      <c r="G36" s="35"/>
      <c r="H36" s="35"/>
      <c r="I36" s="119">
        <v>0.15</v>
      </c>
      <c r="J36" s="118">
        <f>0</f>
        <v>0</v>
      </c>
      <c r="K36" s="35"/>
      <c r="L36" s="107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6" t="s">
        <v>48</v>
      </c>
      <c r="F37" s="118">
        <f>ROUND((SUM(BI83:BI120)),  2)</f>
        <v>0</v>
      </c>
      <c r="G37" s="35"/>
      <c r="H37" s="35"/>
      <c r="I37" s="119">
        <v>0</v>
      </c>
      <c r="J37" s="118">
        <f>0</f>
        <v>0</v>
      </c>
      <c r="K37" s="35"/>
      <c r="L37" s="107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7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0"/>
      <c r="D39" s="121" t="s">
        <v>49</v>
      </c>
      <c r="E39" s="122"/>
      <c r="F39" s="122"/>
      <c r="G39" s="123" t="s">
        <v>50</v>
      </c>
      <c r="H39" s="124" t="s">
        <v>51</v>
      </c>
      <c r="I39" s="122"/>
      <c r="J39" s="125">
        <f>SUM(J30:J37)</f>
        <v>0</v>
      </c>
      <c r="K39" s="126"/>
      <c r="L39" s="107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07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9"/>
      <c r="C44" s="130"/>
      <c r="D44" s="130"/>
      <c r="E44" s="130"/>
      <c r="F44" s="130"/>
      <c r="G44" s="130"/>
      <c r="H44" s="130"/>
      <c r="I44" s="130"/>
      <c r="J44" s="130"/>
      <c r="K44" s="130"/>
      <c r="L44" s="107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90</v>
      </c>
      <c r="D45" s="37"/>
      <c r="E45" s="37"/>
      <c r="F45" s="37"/>
      <c r="G45" s="37"/>
      <c r="H45" s="37"/>
      <c r="I45" s="37"/>
      <c r="J45" s="37"/>
      <c r="K45" s="37"/>
      <c r="L45" s="107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7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7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7" t="str">
        <f>E7</f>
        <v>Oprava mostu v km 264,883 zast. Ostrava Mariánské Hory - protinárazová zábrana</v>
      </c>
      <c r="F48" s="368"/>
      <c r="G48" s="368"/>
      <c r="H48" s="368"/>
      <c r="I48" s="37"/>
      <c r="J48" s="37"/>
      <c r="K48" s="37"/>
      <c r="L48" s="107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87</v>
      </c>
      <c r="D49" s="37"/>
      <c r="E49" s="37"/>
      <c r="F49" s="37"/>
      <c r="G49" s="37"/>
      <c r="H49" s="37"/>
      <c r="I49" s="37"/>
      <c r="J49" s="37"/>
      <c r="K49" s="37"/>
      <c r="L49" s="107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9" t="str">
        <f>E9</f>
        <v>SO - 02 - VRN- Vedlejší rozpočtové náklady</v>
      </c>
      <c r="F50" s="369"/>
      <c r="G50" s="369"/>
      <c r="H50" s="369"/>
      <c r="I50" s="37"/>
      <c r="J50" s="37"/>
      <c r="K50" s="37"/>
      <c r="L50" s="107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7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OŘ Ostrava</v>
      </c>
      <c r="G52" s="37"/>
      <c r="H52" s="37"/>
      <c r="I52" s="30" t="s">
        <v>23</v>
      </c>
      <c r="J52" s="60" t="str">
        <f>IF(J12="","",J12)</f>
        <v>29. 11. 2021</v>
      </c>
      <c r="K52" s="37"/>
      <c r="L52" s="107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7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25</v>
      </c>
      <c r="D54" s="37"/>
      <c r="E54" s="37"/>
      <c r="F54" s="28" t="str">
        <f>E15</f>
        <v>Správa železnic, s.o. OŘ Ostrava</v>
      </c>
      <c r="G54" s="37"/>
      <c r="H54" s="37"/>
      <c r="I54" s="30" t="s">
        <v>33</v>
      </c>
      <c r="J54" s="33" t="str">
        <f>E21</f>
        <v xml:space="preserve"> </v>
      </c>
      <c r="K54" s="37"/>
      <c r="L54" s="107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31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 xml:space="preserve"> </v>
      </c>
      <c r="K55" s="37"/>
      <c r="L55" s="107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7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1" t="s">
        <v>91</v>
      </c>
      <c r="D57" s="132"/>
      <c r="E57" s="132"/>
      <c r="F57" s="132"/>
      <c r="G57" s="132"/>
      <c r="H57" s="132"/>
      <c r="I57" s="132"/>
      <c r="J57" s="133" t="s">
        <v>92</v>
      </c>
      <c r="K57" s="132"/>
      <c r="L57" s="107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7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4" t="s">
        <v>71</v>
      </c>
      <c r="D59" s="37"/>
      <c r="E59" s="37"/>
      <c r="F59" s="37"/>
      <c r="G59" s="37"/>
      <c r="H59" s="37"/>
      <c r="I59" s="37"/>
      <c r="J59" s="78">
        <f>J83</f>
        <v>0</v>
      </c>
      <c r="K59" s="37"/>
      <c r="L59" s="107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93</v>
      </c>
    </row>
    <row r="60" spans="1:47" s="9" customFormat="1" ht="24.95" customHeight="1">
      <c r="B60" s="135"/>
      <c r="C60" s="136"/>
      <c r="D60" s="137" t="s">
        <v>345</v>
      </c>
      <c r="E60" s="138"/>
      <c r="F60" s="138"/>
      <c r="G60" s="138"/>
      <c r="H60" s="138"/>
      <c r="I60" s="138"/>
      <c r="J60" s="139">
        <f>J84</f>
        <v>0</v>
      </c>
      <c r="K60" s="136"/>
      <c r="L60" s="140"/>
    </row>
    <row r="61" spans="1:47" s="10" customFormat="1" ht="19.899999999999999" customHeight="1">
      <c r="B61" s="141"/>
      <c r="C61" s="142"/>
      <c r="D61" s="143" t="s">
        <v>346</v>
      </c>
      <c r="E61" s="144"/>
      <c r="F61" s="144"/>
      <c r="G61" s="144"/>
      <c r="H61" s="144"/>
      <c r="I61" s="144"/>
      <c r="J61" s="145">
        <f>J85</f>
        <v>0</v>
      </c>
      <c r="K61" s="142"/>
      <c r="L61" s="146"/>
    </row>
    <row r="62" spans="1:47" s="10" customFormat="1" ht="19.899999999999999" customHeight="1">
      <c r="B62" s="141"/>
      <c r="C62" s="142"/>
      <c r="D62" s="143" t="s">
        <v>347</v>
      </c>
      <c r="E62" s="144"/>
      <c r="F62" s="144"/>
      <c r="G62" s="144"/>
      <c r="H62" s="144"/>
      <c r="I62" s="144"/>
      <c r="J62" s="145">
        <f>J92</f>
        <v>0</v>
      </c>
      <c r="K62" s="142"/>
      <c r="L62" s="146"/>
    </row>
    <row r="63" spans="1:47" s="10" customFormat="1" ht="19.899999999999999" customHeight="1">
      <c r="B63" s="141"/>
      <c r="C63" s="142"/>
      <c r="D63" s="143" t="s">
        <v>348</v>
      </c>
      <c r="E63" s="144"/>
      <c r="F63" s="144"/>
      <c r="G63" s="144"/>
      <c r="H63" s="144"/>
      <c r="I63" s="144"/>
      <c r="J63" s="145">
        <f>J113</f>
        <v>0</v>
      </c>
      <c r="K63" s="142"/>
      <c r="L63" s="146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07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07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5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07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5" customHeight="1">
      <c r="A70" s="35"/>
      <c r="B70" s="36"/>
      <c r="C70" s="24" t="s">
        <v>103</v>
      </c>
      <c r="D70" s="37"/>
      <c r="E70" s="37"/>
      <c r="F70" s="37"/>
      <c r="G70" s="37"/>
      <c r="H70" s="37"/>
      <c r="I70" s="37"/>
      <c r="J70" s="37"/>
      <c r="K70" s="37"/>
      <c r="L70" s="107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07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07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67" t="str">
        <f>E7</f>
        <v>Oprava mostu v km 264,883 zast. Ostrava Mariánské Hory - protinárazová zábrana</v>
      </c>
      <c r="F73" s="368"/>
      <c r="G73" s="368"/>
      <c r="H73" s="368"/>
      <c r="I73" s="37"/>
      <c r="J73" s="37"/>
      <c r="K73" s="37"/>
      <c r="L73" s="107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87</v>
      </c>
      <c r="D74" s="37"/>
      <c r="E74" s="37"/>
      <c r="F74" s="37"/>
      <c r="G74" s="37"/>
      <c r="H74" s="37"/>
      <c r="I74" s="37"/>
      <c r="J74" s="37"/>
      <c r="K74" s="37"/>
      <c r="L74" s="107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39" t="str">
        <f>E9</f>
        <v>SO - 02 - VRN- Vedlejší rozpočtové náklady</v>
      </c>
      <c r="F75" s="369"/>
      <c r="G75" s="369"/>
      <c r="H75" s="369"/>
      <c r="I75" s="37"/>
      <c r="J75" s="37"/>
      <c r="K75" s="37"/>
      <c r="L75" s="107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07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21</v>
      </c>
      <c r="D77" s="37"/>
      <c r="E77" s="37"/>
      <c r="F77" s="28" t="str">
        <f>F12</f>
        <v>OŘ Ostrava</v>
      </c>
      <c r="G77" s="37"/>
      <c r="H77" s="37"/>
      <c r="I77" s="30" t="s">
        <v>23</v>
      </c>
      <c r="J77" s="60" t="str">
        <f>IF(J12="","",J12)</f>
        <v>29. 11. 2021</v>
      </c>
      <c r="K77" s="37"/>
      <c r="L77" s="107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07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5.2" customHeight="1">
      <c r="A79" s="35"/>
      <c r="B79" s="36"/>
      <c r="C79" s="30" t="s">
        <v>25</v>
      </c>
      <c r="D79" s="37"/>
      <c r="E79" s="37"/>
      <c r="F79" s="28" t="str">
        <f>E15</f>
        <v>Správa železnic, s.o. OŘ Ostrava</v>
      </c>
      <c r="G79" s="37"/>
      <c r="H79" s="37"/>
      <c r="I79" s="30" t="s">
        <v>33</v>
      </c>
      <c r="J79" s="33" t="str">
        <f>E21</f>
        <v xml:space="preserve"> </v>
      </c>
      <c r="K79" s="37"/>
      <c r="L79" s="107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31</v>
      </c>
      <c r="D80" s="37"/>
      <c r="E80" s="37"/>
      <c r="F80" s="28" t="str">
        <f>IF(E18="","",E18)</f>
        <v>Vyplň údaj</v>
      </c>
      <c r="G80" s="37"/>
      <c r="H80" s="37"/>
      <c r="I80" s="30" t="s">
        <v>36</v>
      </c>
      <c r="J80" s="33" t="str">
        <f>E24</f>
        <v xml:space="preserve"> </v>
      </c>
      <c r="K80" s="37"/>
      <c r="L80" s="107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07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47"/>
      <c r="B82" s="148"/>
      <c r="C82" s="149" t="s">
        <v>104</v>
      </c>
      <c r="D82" s="150" t="s">
        <v>58</v>
      </c>
      <c r="E82" s="150" t="s">
        <v>54</v>
      </c>
      <c r="F82" s="150" t="s">
        <v>55</v>
      </c>
      <c r="G82" s="150" t="s">
        <v>105</v>
      </c>
      <c r="H82" s="150" t="s">
        <v>106</v>
      </c>
      <c r="I82" s="150" t="s">
        <v>107</v>
      </c>
      <c r="J82" s="150" t="s">
        <v>92</v>
      </c>
      <c r="K82" s="151" t="s">
        <v>108</v>
      </c>
      <c r="L82" s="152"/>
      <c r="M82" s="69" t="s">
        <v>19</v>
      </c>
      <c r="N82" s="70" t="s">
        <v>43</v>
      </c>
      <c r="O82" s="70" t="s">
        <v>109</v>
      </c>
      <c r="P82" s="70" t="s">
        <v>110</v>
      </c>
      <c r="Q82" s="70" t="s">
        <v>111</v>
      </c>
      <c r="R82" s="70" t="s">
        <v>112</v>
      </c>
      <c r="S82" s="70" t="s">
        <v>113</v>
      </c>
      <c r="T82" s="71" t="s">
        <v>114</v>
      </c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</row>
    <row r="83" spans="1:65" s="2" customFormat="1" ht="22.9" customHeight="1">
      <c r="A83" s="35"/>
      <c r="B83" s="36"/>
      <c r="C83" s="76" t="s">
        <v>115</v>
      </c>
      <c r="D83" s="37"/>
      <c r="E83" s="37"/>
      <c r="F83" s="37"/>
      <c r="G83" s="37"/>
      <c r="H83" s="37"/>
      <c r="I83" s="37"/>
      <c r="J83" s="153">
        <f>BK83</f>
        <v>0</v>
      </c>
      <c r="K83" s="37"/>
      <c r="L83" s="40"/>
      <c r="M83" s="72"/>
      <c r="N83" s="154"/>
      <c r="O83" s="73"/>
      <c r="P83" s="155">
        <f>P84</f>
        <v>0</v>
      </c>
      <c r="Q83" s="73"/>
      <c r="R83" s="155">
        <f>R84</f>
        <v>0</v>
      </c>
      <c r="S83" s="73"/>
      <c r="T83" s="156">
        <f>T84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72</v>
      </c>
      <c r="AU83" s="18" t="s">
        <v>93</v>
      </c>
      <c r="BK83" s="157">
        <f>BK84</f>
        <v>0</v>
      </c>
    </row>
    <row r="84" spans="1:65" s="12" customFormat="1" ht="25.9" customHeight="1">
      <c r="B84" s="158"/>
      <c r="C84" s="159"/>
      <c r="D84" s="160" t="s">
        <v>72</v>
      </c>
      <c r="E84" s="161" t="s">
        <v>349</v>
      </c>
      <c r="F84" s="161" t="s">
        <v>350</v>
      </c>
      <c r="G84" s="159"/>
      <c r="H84" s="159"/>
      <c r="I84" s="162"/>
      <c r="J84" s="163">
        <f>BK84</f>
        <v>0</v>
      </c>
      <c r="K84" s="159"/>
      <c r="L84" s="164"/>
      <c r="M84" s="165"/>
      <c r="N84" s="166"/>
      <c r="O84" s="166"/>
      <c r="P84" s="167">
        <f>P85+P92+P113</f>
        <v>0</v>
      </c>
      <c r="Q84" s="166"/>
      <c r="R84" s="167">
        <f>R85+R92+R113</f>
        <v>0</v>
      </c>
      <c r="S84" s="166"/>
      <c r="T84" s="168">
        <f>T85+T92+T113</f>
        <v>0</v>
      </c>
      <c r="AR84" s="169" t="s">
        <v>163</v>
      </c>
      <c r="AT84" s="170" t="s">
        <v>72</v>
      </c>
      <c r="AU84" s="170" t="s">
        <v>73</v>
      </c>
      <c r="AY84" s="169" t="s">
        <v>118</v>
      </c>
      <c r="BK84" s="171">
        <f>BK85+BK92+BK113</f>
        <v>0</v>
      </c>
    </row>
    <row r="85" spans="1:65" s="12" customFormat="1" ht="22.9" customHeight="1">
      <c r="B85" s="158"/>
      <c r="C85" s="159"/>
      <c r="D85" s="160" t="s">
        <v>72</v>
      </c>
      <c r="E85" s="172" t="s">
        <v>351</v>
      </c>
      <c r="F85" s="172" t="s">
        <v>352</v>
      </c>
      <c r="G85" s="159"/>
      <c r="H85" s="159"/>
      <c r="I85" s="162"/>
      <c r="J85" s="173">
        <f>BK85</f>
        <v>0</v>
      </c>
      <c r="K85" s="159"/>
      <c r="L85" s="164"/>
      <c r="M85" s="165"/>
      <c r="N85" s="166"/>
      <c r="O85" s="166"/>
      <c r="P85" s="167">
        <f>SUM(P86:P91)</f>
        <v>0</v>
      </c>
      <c r="Q85" s="166"/>
      <c r="R85" s="167">
        <f>SUM(R86:R91)</f>
        <v>0</v>
      </c>
      <c r="S85" s="166"/>
      <c r="T85" s="168">
        <f>SUM(T86:T91)</f>
        <v>0</v>
      </c>
      <c r="AR85" s="169" t="s">
        <v>163</v>
      </c>
      <c r="AT85" s="170" t="s">
        <v>72</v>
      </c>
      <c r="AU85" s="170" t="s">
        <v>14</v>
      </c>
      <c r="AY85" s="169" t="s">
        <v>118</v>
      </c>
      <c r="BK85" s="171">
        <f>SUM(BK86:BK91)</f>
        <v>0</v>
      </c>
    </row>
    <row r="86" spans="1:65" s="2" customFormat="1" ht="24.2" customHeight="1">
      <c r="A86" s="35"/>
      <c r="B86" s="36"/>
      <c r="C86" s="174" t="s">
        <v>14</v>
      </c>
      <c r="D86" s="174" t="s">
        <v>121</v>
      </c>
      <c r="E86" s="175" t="s">
        <v>353</v>
      </c>
      <c r="F86" s="176" t="s">
        <v>354</v>
      </c>
      <c r="G86" s="177" t="s">
        <v>355</v>
      </c>
      <c r="H86" s="178">
        <v>1</v>
      </c>
      <c r="I86" s="179"/>
      <c r="J86" s="180">
        <f>ROUND(I86*H86,2)</f>
        <v>0</v>
      </c>
      <c r="K86" s="176" t="s">
        <v>125</v>
      </c>
      <c r="L86" s="40"/>
      <c r="M86" s="181" t="s">
        <v>19</v>
      </c>
      <c r="N86" s="182" t="s">
        <v>44</v>
      </c>
      <c r="O86" s="65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85" t="s">
        <v>356</v>
      </c>
      <c r="AT86" s="185" t="s">
        <v>121</v>
      </c>
      <c r="AU86" s="185" t="s">
        <v>82</v>
      </c>
      <c r="AY86" s="18" t="s">
        <v>118</v>
      </c>
      <c r="BE86" s="186">
        <f>IF(N86="základní",J86,0)</f>
        <v>0</v>
      </c>
      <c r="BF86" s="186">
        <f>IF(N86="snížená",J86,0)</f>
        <v>0</v>
      </c>
      <c r="BG86" s="186">
        <f>IF(N86="zákl. přenesená",J86,0)</f>
        <v>0</v>
      </c>
      <c r="BH86" s="186">
        <f>IF(N86="sníž. přenesená",J86,0)</f>
        <v>0</v>
      </c>
      <c r="BI86" s="186">
        <f>IF(N86="nulová",J86,0)</f>
        <v>0</v>
      </c>
      <c r="BJ86" s="18" t="s">
        <v>14</v>
      </c>
      <c r="BK86" s="186">
        <f>ROUND(I86*H86,2)</f>
        <v>0</v>
      </c>
      <c r="BL86" s="18" t="s">
        <v>356</v>
      </c>
      <c r="BM86" s="185" t="s">
        <v>357</v>
      </c>
    </row>
    <row r="87" spans="1:65" s="2" customFormat="1" ht="11.25">
      <c r="A87" s="35"/>
      <c r="B87" s="36"/>
      <c r="C87" s="37"/>
      <c r="D87" s="187" t="s">
        <v>127</v>
      </c>
      <c r="E87" s="37"/>
      <c r="F87" s="188" t="s">
        <v>354</v>
      </c>
      <c r="G87" s="37"/>
      <c r="H87" s="37"/>
      <c r="I87" s="189"/>
      <c r="J87" s="37"/>
      <c r="K87" s="37"/>
      <c r="L87" s="40"/>
      <c r="M87" s="190"/>
      <c r="N87" s="191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127</v>
      </c>
      <c r="AU87" s="18" t="s">
        <v>82</v>
      </c>
    </row>
    <row r="88" spans="1:65" s="2" customFormat="1" ht="11.25">
      <c r="A88" s="35"/>
      <c r="B88" s="36"/>
      <c r="C88" s="37"/>
      <c r="D88" s="192" t="s">
        <v>129</v>
      </c>
      <c r="E88" s="37"/>
      <c r="F88" s="193" t="s">
        <v>358</v>
      </c>
      <c r="G88" s="37"/>
      <c r="H88" s="37"/>
      <c r="I88" s="189"/>
      <c r="J88" s="37"/>
      <c r="K88" s="37"/>
      <c r="L88" s="40"/>
      <c r="M88" s="190"/>
      <c r="N88" s="191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129</v>
      </c>
      <c r="AU88" s="18" t="s">
        <v>82</v>
      </c>
    </row>
    <row r="89" spans="1:65" s="13" customFormat="1" ht="22.5">
      <c r="B89" s="194"/>
      <c r="C89" s="195"/>
      <c r="D89" s="187" t="s">
        <v>131</v>
      </c>
      <c r="E89" s="196" t="s">
        <v>19</v>
      </c>
      <c r="F89" s="197" t="s">
        <v>359</v>
      </c>
      <c r="G89" s="195"/>
      <c r="H89" s="196" t="s">
        <v>19</v>
      </c>
      <c r="I89" s="198"/>
      <c r="J89" s="195"/>
      <c r="K89" s="195"/>
      <c r="L89" s="199"/>
      <c r="M89" s="200"/>
      <c r="N89" s="201"/>
      <c r="O89" s="201"/>
      <c r="P89" s="201"/>
      <c r="Q89" s="201"/>
      <c r="R89" s="201"/>
      <c r="S89" s="201"/>
      <c r="T89" s="202"/>
      <c r="AT89" s="203" t="s">
        <v>131</v>
      </c>
      <c r="AU89" s="203" t="s">
        <v>82</v>
      </c>
      <c r="AV89" s="13" t="s">
        <v>14</v>
      </c>
      <c r="AW89" s="13" t="s">
        <v>35</v>
      </c>
      <c r="AX89" s="13" t="s">
        <v>73</v>
      </c>
      <c r="AY89" s="203" t="s">
        <v>118</v>
      </c>
    </row>
    <row r="90" spans="1:65" s="14" customFormat="1" ht="11.25">
      <c r="B90" s="204"/>
      <c r="C90" s="205"/>
      <c r="D90" s="187" t="s">
        <v>131</v>
      </c>
      <c r="E90" s="206" t="s">
        <v>19</v>
      </c>
      <c r="F90" s="207" t="s">
        <v>171</v>
      </c>
      <c r="G90" s="205"/>
      <c r="H90" s="208">
        <v>1</v>
      </c>
      <c r="I90" s="209"/>
      <c r="J90" s="205"/>
      <c r="K90" s="205"/>
      <c r="L90" s="210"/>
      <c r="M90" s="211"/>
      <c r="N90" s="212"/>
      <c r="O90" s="212"/>
      <c r="P90" s="212"/>
      <c r="Q90" s="212"/>
      <c r="R90" s="212"/>
      <c r="S90" s="212"/>
      <c r="T90" s="213"/>
      <c r="AT90" s="214" t="s">
        <v>131</v>
      </c>
      <c r="AU90" s="214" t="s">
        <v>82</v>
      </c>
      <c r="AV90" s="14" t="s">
        <v>82</v>
      </c>
      <c r="AW90" s="14" t="s">
        <v>35</v>
      </c>
      <c r="AX90" s="14" t="s">
        <v>73</v>
      </c>
      <c r="AY90" s="214" t="s">
        <v>118</v>
      </c>
    </row>
    <row r="91" spans="1:65" s="15" customFormat="1" ht="11.25">
      <c r="B91" s="215"/>
      <c r="C91" s="216"/>
      <c r="D91" s="187" t="s">
        <v>131</v>
      </c>
      <c r="E91" s="217" t="s">
        <v>19</v>
      </c>
      <c r="F91" s="218" t="s">
        <v>139</v>
      </c>
      <c r="G91" s="216"/>
      <c r="H91" s="219">
        <v>1</v>
      </c>
      <c r="I91" s="220"/>
      <c r="J91" s="216"/>
      <c r="K91" s="216"/>
      <c r="L91" s="221"/>
      <c r="M91" s="222"/>
      <c r="N91" s="223"/>
      <c r="O91" s="223"/>
      <c r="P91" s="223"/>
      <c r="Q91" s="223"/>
      <c r="R91" s="223"/>
      <c r="S91" s="223"/>
      <c r="T91" s="224"/>
      <c r="AT91" s="225" t="s">
        <v>131</v>
      </c>
      <c r="AU91" s="225" t="s">
        <v>82</v>
      </c>
      <c r="AV91" s="15" t="s">
        <v>119</v>
      </c>
      <c r="AW91" s="15" t="s">
        <v>35</v>
      </c>
      <c r="AX91" s="15" t="s">
        <v>14</v>
      </c>
      <c r="AY91" s="225" t="s">
        <v>118</v>
      </c>
    </row>
    <row r="92" spans="1:65" s="12" customFormat="1" ht="22.9" customHeight="1">
      <c r="B92" s="158"/>
      <c r="C92" s="159"/>
      <c r="D92" s="160" t="s">
        <v>72</v>
      </c>
      <c r="E92" s="172" t="s">
        <v>360</v>
      </c>
      <c r="F92" s="172" t="s">
        <v>361</v>
      </c>
      <c r="G92" s="159"/>
      <c r="H92" s="159"/>
      <c r="I92" s="162"/>
      <c r="J92" s="173">
        <f>BK92</f>
        <v>0</v>
      </c>
      <c r="K92" s="159"/>
      <c r="L92" s="164"/>
      <c r="M92" s="165"/>
      <c r="N92" s="166"/>
      <c r="O92" s="166"/>
      <c r="P92" s="167">
        <f>SUM(P93:P112)</f>
        <v>0</v>
      </c>
      <c r="Q92" s="166"/>
      <c r="R92" s="167">
        <f>SUM(R93:R112)</f>
        <v>0</v>
      </c>
      <c r="S92" s="166"/>
      <c r="T92" s="168">
        <f>SUM(T93:T112)</f>
        <v>0</v>
      </c>
      <c r="AR92" s="169" t="s">
        <v>163</v>
      </c>
      <c r="AT92" s="170" t="s">
        <v>72</v>
      </c>
      <c r="AU92" s="170" t="s">
        <v>14</v>
      </c>
      <c r="AY92" s="169" t="s">
        <v>118</v>
      </c>
      <c r="BK92" s="171">
        <f>SUM(BK93:BK112)</f>
        <v>0</v>
      </c>
    </row>
    <row r="93" spans="1:65" s="2" customFormat="1" ht="16.5" customHeight="1">
      <c r="A93" s="35"/>
      <c r="B93" s="36"/>
      <c r="C93" s="174" t="s">
        <v>82</v>
      </c>
      <c r="D93" s="174" t="s">
        <v>121</v>
      </c>
      <c r="E93" s="175" t="s">
        <v>362</v>
      </c>
      <c r="F93" s="176" t="s">
        <v>363</v>
      </c>
      <c r="G93" s="177" t="s">
        <v>364</v>
      </c>
      <c r="H93" s="178">
        <v>200</v>
      </c>
      <c r="I93" s="179"/>
      <c r="J93" s="180">
        <f>ROUND(I93*H93,2)</f>
        <v>0</v>
      </c>
      <c r="K93" s="176" t="s">
        <v>125</v>
      </c>
      <c r="L93" s="40"/>
      <c r="M93" s="181" t="s">
        <v>19</v>
      </c>
      <c r="N93" s="182" t="s">
        <v>44</v>
      </c>
      <c r="O93" s="65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85" t="s">
        <v>356</v>
      </c>
      <c r="AT93" s="185" t="s">
        <v>121</v>
      </c>
      <c r="AU93" s="185" t="s">
        <v>82</v>
      </c>
      <c r="AY93" s="18" t="s">
        <v>118</v>
      </c>
      <c r="BE93" s="186">
        <f>IF(N93="základní",J93,0)</f>
        <v>0</v>
      </c>
      <c r="BF93" s="186">
        <f>IF(N93="snížená",J93,0)</f>
        <v>0</v>
      </c>
      <c r="BG93" s="186">
        <f>IF(N93="zákl. přenesená",J93,0)</f>
        <v>0</v>
      </c>
      <c r="BH93" s="186">
        <f>IF(N93="sníž. přenesená",J93,0)</f>
        <v>0</v>
      </c>
      <c r="BI93" s="186">
        <f>IF(N93="nulová",J93,0)</f>
        <v>0</v>
      </c>
      <c r="BJ93" s="18" t="s">
        <v>14</v>
      </c>
      <c r="BK93" s="186">
        <f>ROUND(I93*H93,2)</f>
        <v>0</v>
      </c>
      <c r="BL93" s="18" t="s">
        <v>356</v>
      </c>
      <c r="BM93" s="185" t="s">
        <v>365</v>
      </c>
    </row>
    <row r="94" spans="1:65" s="2" customFormat="1" ht="11.25">
      <c r="A94" s="35"/>
      <c r="B94" s="36"/>
      <c r="C94" s="37"/>
      <c r="D94" s="187" t="s">
        <v>127</v>
      </c>
      <c r="E94" s="37"/>
      <c r="F94" s="188" t="s">
        <v>363</v>
      </c>
      <c r="G94" s="37"/>
      <c r="H94" s="37"/>
      <c r="I94" s="189"/>
      <c r="J94" s="37"/>
      <c r="K94" s="37"/>
      <c r="L94" s="40"/>
      <c r="M94" s="190"/>
      <c r="N94" s="191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127</v>
      </c>
      <c r="AU94" s="18" t="s">
        <v>82</v>
      </c>
    </row>
    <row r="95" spans="1:65" s="2" customFormat="1" ht="11.25">
      <c r="A95" s="35"/>
      <c r="B95" s="36"/>
      <c r="C95" s="37"/>
      <c r="D95" s="192" t="s">
        <v>129</v>
      </c>
      <c r="E95" s="37"/>
      <c r="F95" s="193" t="s">
        <v>366</v>
      </c>
      <c r="G95" s="37"/>
      <c r="H95" s="37"/>
      <c r="I95" s="189"/>
      <c r="J95" s="37"/>
      <c r="K95" s="37"/>
      <c r="L95" s="40"/>
      <c r="M95" s="190"/>
      <c r="N95" s="191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129</v>
      </c>
      <c r="AU95" s="18" t="s">
        <v>82</v>
      </c>
    </row>
    <row r="96" spans="1:65" s="13" customFormat="1" ht="11.25">
      <c r="B96" s="194"/>
      <c r="C96" s="195"/>
      <c r="D96" s="187" t="s">
        <v>131</v>
      </c>
      <c r="E96" s="196" t="s">
        <v>19</v>
      </c>
      <c r="F96" s="197" t="s">
        <v>367</v>
      </c>
      <c r="G96" s="195"/>
      <c r="H96" s="196" t="s">
        <v>19</v>
      </c>
      <c r="I96" s="198"/>
      <c r="J96" s="195"/>
      <c r="K96" s="195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131</v>
      </c>
      <c r="AU96" s="203" t="s">
        <v>82</v>
      </c>
      <c r="AV96" s="13" t="s">
        <v>14</v>
      </c>
      <c r="AW96" s="13" t="s">
        <v>35</v>
      </c>
      <c r="AX96" s="13" t="s">
        <v>73</v>
      </c>
      <c r="AY96" s="203" t="s">
        <v>118</v>
      </c>
    </row>
    <row r="97" spans="1:65" s="14" customFormat="1" ht="11.25">
      <c r="B97" s="204"/>
      <c r="C97" s="205"/>
      <c r="D97" s="187" t="s">
        <v>131</v>
      </c>
      <c r="E97" s="206" t="s">
        <v>19</v>
      </c>
      <c r="F97" s="207" t="s">
        <v>368</v>
      </c>
      <c r="G97" s="205"/>
      <c r="H97" s="208">
        <v>200</v>
      </c>
      <c r="I97" s="209"/>
      <c r="J97" s="205"/>
      <c r="K97" s="205"/>
      <c r="L97" s="210"/>
      <c r="M97" s="211"/>
      <c r="N97" s="212"/>
      <c r="O97" s="212"/>
      <c r="P97" s="212"/>
      <c r="Q97" s="212"/>
      <c r="R97" s="212"/>
      <c r="S97" s="212"/>
      <c r="T97" s="213"/>
      <c r="AT97" s="214" t="s">
        <v>131</v>
      </c>
      <c r="AU97" s="214" t="s">
        <v>82</v>
      </c>
      <c r="AV97" s="14" t="s">
        <v>82</v>
      </c>
      <c r="AW97" s="14" t="s">
        <v>35</v>
      </c>
      <c r="AX97" s="14" t="s">
        <v>73</v>
      </c>
      <c r="AY97" s="214" t="s">
        <v>118</v>
      </c>
    </row>
    <row r="98" spans="1:65" s="15" customFormat="1" ht="11.25">
      <c r="B98" s="215"/>
      <c r="C98" s="216"/>
      <c r="D98" s="187" t="s">
        <v>131</v>
      </c>
      <c r="E98" s="217" t="s">
        <v>19</v>
      </c>
      <c r="F98" s="218" t="s">
        <v>139</v>
      </c>
      <c r="G98" s="216"/>
      <c r="H98" s="219">
        <v>200</v>
      </c>
      <c r="I98" s="220"/>
      <c r="J98" s="216"/>
      <c r="K98" s="216"/>
      <c r="L98" s="221"/>
      <c r="M98" s="222"/>
      <c r="N98" s="223"/>
      <c r="O98" s="223"/>
      <c r="P98" s="223"/>
      <c r="Q98" s="223"/>
      <c r="R98" s="223"/>
      <c r="S98" s="223"/>
      <c r="T98" s="224"/>
      <c r="AT98" s="225" t="s">
        <v>131</v>
      </c>
      <c r="AU98" s="225" t="s">
        <v>82</v>
      </c>
      <c r="AV98" s="15" t="s">
        <v>119</v>
      </c>
      <c r="AW98" s="15" t="s">
        <v>35</v>
      </c>
      <c r="AX98" s="15" t="s">
        <v>14</v>
      </c>
      <c r="AY98" s="225" t="s">
        <v>118</v>
      </c>
    </row>
    <row r="99" spans="1:65" s="2" customFormat="1" ht="16.5" customHeight="1">
      <c r="A99" s="35"/>
      <c r="B99" s="36"/>
      <c r="C99" s="174" t="s">
        <v>149</v>
      </c>
      <c r="D99" s="174" t="s">
        <v>121</v>
      </c>
      <c r="E99" s="175" t="s">
        <v>369</v>
      </c>
      <c r="F99" s="176" t="s">
        <v>370</v>
      </c>
      <c r="G99" s="177" t="s">
        <v>371</v>
      </c>
      <c r="H99" s="178">
        <v>6</v>
      </c>
      <c r="I99" s="179"/>
      <c r="J99" s="180">
        <f>ROUND(I99*H99,2)</f>
        <v>0</v>
      </c>
      <c r="K99" s="176" t="s">
        <v>19</v>
      </c>
      <c r="L99" s="40"/>
      <c r="M99" s="181" t="s">
        <v>19</v>
      </c>
      <c r="N99" s="182" t="s">
        <v>44</v>
      </c>
      <c r="O99" s="65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85" t="s">
        <v>336</v>
      </c>
      <c r="AT99" s="185" t="s">
        <v>121</v>
      </c>
      <c r="AU99" s="185" t="s">
        <v>82</v>
      </c>
      <c r="AY99" s="18" t="s">
        <v>118</v>
      </c>
      <c r="BE99" s="186">
        <f>IF(N99="základní",J99,0)</f>
        <v>0</v>
      </c>
      <c r="BF99" s="186">
        <f>IF(N99="snížená",J99,0)</f>
        <v>0</v>
      </c>
      <c r="BG99" s="186">
        <f>IF(N99="zákl. přenesená",J99,0)</f>
        <v>0</v>
      </c>
      <c r="BH99" s="186">
        <f>IF(N99="sníž. přenesená",J99,0)</f>
        <v>0</v>
      </c>
      <c r="BI99" s="186">
        <f>IF(N99="nulová",J99,0)</f>
        <v>0</v>
      </c>
      <c r="BJ99" s="18" t="s">
        <v>14</v>
      </c>
      <c r="BK99" s="186">
        <f>ROUND(I99*H99,2)</f>
        <v>0</v>
      </c>
      <c r="BL99" s="18" t="s">
        <v>336</v>
      </c>
      <c r="BM99" s="185" t="s">
        <v>372</v>
      </c>
    </row>
    <row r="100" spans="1:65" s="2" customFormat="1" ht="11.25">
      <c r="A100" s="35"/>
      <c r="B100" s="36"/>
      <c r="C100" s="37"/>
      <c r="D100" s="187" t="s">
        <v>127</v>
      </c>
      <c r="E100" s="37"/>
      <c r="F100" s="188" t="s">
        <v>370</v>
      </c>
      <c r="G100" s="37"/>
      <c r="H100" s="37"/>
      <c r="I100" s="189"/>
      <c r="J100" s="37"/>
      <c r="K100" s="37"/>
      <c r="L100" s="40"/>
      <c r="M100" s="190"/>
      <c r="N100" s="191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127</v>
      </c>
      <c r="AU100" s="18" t="s">
        <v>82</v>
      </c>
    </row>
    <row r="101" spans="1:65" s="13" customFormat="1" ht="11.25">
      <c r="B101" s="194"/>
      <c r="C101" s="195"/>
      <c r="D101" s="187" t="s">
        <v>131</v>
      </c>
      <c r="E101" s="196" t="s">
        <v>19</v>
      </c>
      <c r="F101" s="197" t="s">
        <v>373</v>
      </c>
      <c r="G101" s="195"/>
      <c r="H101" s="196" t="s">
        <v>19</v>
      </c>
      <c r="I101" s="198"/>
      <c r="J101" s="195"/>
      <c r="K101" s="195"/>
      <c r="L101" s="199"/>
      <c r="M101" s="200"/>
      <c r="N101" s="201"/>
      <c r="O101" s="201"/>
      <c r="P101" s="201"/>
      <c r="Q101" s="201"/>
      <c r="R101" s="201"/>
      <c r="S101" s="201"/>
      <c r="T101" s="202"/>
      <c r="AT101" s="203" t="s">
        <v>131</v>
      </c>
      <c r="AU101" s="203" t="s">
        <v>82</v>
      </c>
      <c r="AV101" s="13" t="s">
        <v>14</v>
      </c>
      <c r="AW101" s="13" t="s">
        <v>35</v>
      </c>
      <c r="AX101" s="13" t="s">
        <v>73</v>
      </c>
      <c r="AY101" s="203" t="s">
        <v>118</v>
      </c>
    </row>
    <row r="102" spans="1:65" s="14" customFormat="1" ht="11.25">
      <c r="B102" s="204"/>
      <c r="C102" s="205"/>
      <c r="D102" s="187" t="s">
        <v>131</v>
      </c>
      <c r="E102" s="206" t="s">
        <v>19</v>
      </c>
      <c r="F102" s="207" t="s">
        <v>374</v>
      </c>
      <c r="G102" s="205"/>
      <c r="H102" s="208">
        <v>3</v>
      </c>
      <c r="I102" s="209"/>
      <c r="J102" s="205"/>
      <c r="K102" s="205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131</v>
      </c>
      <c r="AU102" s="214" t="s">
        <v>82</v>
      </c>
      <c r="AV102" s="14" t="s">
        <v>82</v>
      </c>
      <c r="AW102" s="14" t="s">
        <v>35</v>
      </c>
      <c r="AX102" s="14" t="s">
        <v>73</v>
      </c>
      <c r="AY102" s="214" t="s">
        <v>118</v>
      </c>
    </row>
    <row r="103" spans="1:65" s="13" customFormat="1" ht="11.25">
      <c r="B103" s="194"/>
      <c r="C103" s="195"/>
      <c r="D103" s="187" t="s">
        <v>131</v>
      </c>
      <c r="E103" s="196" t="s">
        <v>19</v>
      </c>
      <c r="F103" s="197" t="s">
        <v>375</v>
      </c>
      <c r="G103" s="195"/>
      <c r="H103" s="196" t="s">
        <v>19</v>
      </c>
      <c r="I103" s="198"/>
      <c r="J103" s="195"/>
      <c r="K103" s="195"/>
      <c r="L103" s="199"/>
      <c r="M103" s="200"/>
      <c r="N103" s="201"/>
      <c r="O103" s="201"/>
      <c r="P103" s="201"/>
      <c r="Q103" s="201"/>
      <c r="R103" s="201"/>
      <c r="S103" s="201"/>
      <c r="T103" s="202"/>
      <c r="AT103" s="203" t="s">
        <v>131</v>
      </c>
      <c r="AU103" s="203" t="s">
        <v>82</v>
      </c>
      <c r="AV103" s="13" t="s">
        <v>14</v>
      </c>
      <c r="AW103" s="13" t="s">
        <v>35</v>
      </c>
      <c r="AX103" s="13" t="s">
        <v>73</v>
      </c>
      <c r="AY103" s="203" t="s">
        <v>118</v>
      </c>
    </row>
    <row r="104" spans="1:65" s="14" customFormat="1" ht="11.25">
      <c r="B104" s="204"/>
      <c r="C104" s="205"/>
      <c r="D104" s="187" t="s">
        <v>131</v>
      </c>
      <c r="E104" s="206" t="s">
        <v>19</v>
      </c>
      <c r="F104" s="207" t="s">
        <v>374</v>
      </c>
      <c r="G104" s="205"/>
      <c r="H104" s="208">
        <v>3</v>
      </c>
      <c r="I104" s="209"/>
      <c r="J104" s="205"/>
      <c r="K104" s="205"/>
      <c r="L104" s="210"/>
      <c r="M104" s="211"/>
      <c r="N104" s="212"/>
      <c r="O104" s="212"/>
      <c r="P104" s="212"/>
      <c r="Q104" s="212"/>
      <c r="R104" s="212"/>
      <c r="S104" s="212"/>
      <c r="T104" s="213"/>
      <c r="AT104" s="214" t="s">
        <v>131</v>
      </c>
      <c r="AU104" s="214" t="s">
        <v>82</v>
      </c>
      <c r="AV104" s="14" t="s">
        <v>82</v>
      </c>
      <c r="AW104" s="14" t="s">
        <v>35</v>
      </c>
      <c r="AX104" s="14" t="s">
        <v>73</v>
      </c>
      <c r="AY104" s="214" t="s">
        <v>118</v>
      </c>
    </row>
    <row r="105" spans="1:65" s="15" customFormat="1" ht="11.25">
      <c r="B105" s="215"/>
      <c r="C105" s="216"/>
      <c r="D105" s="187" t="s">
        <v>131</v>
      </c>
      <c r="E105" s="217" t="s">
        <v>19</v>
      </c>
      <c r="F105" s="218" t="s">
        <v>139</v>
      </c>
      <c r="G105" s="216"/>
      <c r="H105" s="219">
        <v>6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131</v>
      </c>
      <c r="AU105" s="225" t="s">
        <v>82</v>
      </c>
      <c r="AV105" s="15" t="s">
        <v>119</v>
      </c>
      <c r="AW105" s="15" t="s">
        <v>35</v>
      </c>
      <c r="AX105" s="15" t="s">
        <v>14</v>
      </c>
      <c r="AY105" s="225" t="s">
        <v>118</v>
      </c>
    </row>
    <row r="106" spans="1:65" s="2" customFormat="1" ht="16.5" customHeight="1">
      <c r="A106" s="35"/>
      <c r="B106" s="36"/>
      <c r="C106" s="174" t="s">
        <v>119</v>
      </c>
      <c r="D106" s="174" t="s">
        <v>121</v>
      </c>
      <c r="E106" s="175" t="s">
        <v>376</v>
      </c>
      <c r="F106" s="176" t="s">
        <v>377</v>
      </c>
      <c r="G106" s="177" t="s">
        <v>378</v>
      </c>
      <c r="H106" s="178">
        <v>160</v>
      </c>
      <c r="I106" s="179"/>
      <c r="J106" s="180">
        <f>ROUND(I106*H106,2)</f>
        <v>0</v>
      </c>
      <c r="K106" s="176" t="s">
        <v>19</v>
      </c>
      <c r="L106" s="40"/>
      <c r="M106" s="181" t="s">
        <v>19</v>
      </c>
      <c r="N106" s="182" t="s">
        <v>44</v>
      </c>
      <c r="O106" s="65"/>
      <c r="P106" s="183">
        <f>O106*H106</f>
        <v>0</v>
      </c>
      <c r="Q106" s="183">
        <v>0</v>
      </c>
      <c r="R106" s="183">
        <f>Q106*H106</f>
        <v>0</v>
      </c>
      <c r="S106" s="183">
        <v>0</v>
      </c>
      <c r="T106" s="184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85" t="s">
        <v>356</v>
      </c>
      <c r="AT106" s="185" t="s">
        <v>121</v>
      </c>
      <c r="AU106" s="185" t="s">
        <v>82</v>
      </c>
      <c r="AY106" s="18" t="s">
        <v>118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18" t="s">
        <v>14</v>
      </c>
      <c r="BK106" s="186">
        <f>ROUND(I106*H106,2)</f>
        <v>0</v>
      </c>
      <c r="BL106" s="18" t="s">
        <v>356</v>
      </c>
      <c r="BM106" s="185" t="s">
        <v>379</v>
      </c>
    </row>
    <row r="107" spans="1:65" s="2" customFormat="1" ht="11.25">
      <c r="A107" s="35"/>
      <c r="B107" s="36"/>
      <c r="C107" s="37"/>
      <c r="D107" s="187" t="s">
        <v>127</v>
      </c>
      <c r="E107" s="37"/>
      <c r="F107" s="188" t="s">
        <v>377</v>
      </c>
      <c r="G107" s="37"/>
      <c r="H107" s="37"/>
      <c r="I107" s="189"/>
      <c r="J107" s="37"/>
      <c r="K107" s="37"/>
      <c r="L107" s="40"/>
      <c r="M107" s="190"/>
      <c r="N107" s="191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127</v>
      </c>
      <c r="AU107" s="18" t="s">
        <v>82</v>
      </c>
    </row>
    <row r="108" spans="1:65" s="13" customFormat="1" ht="11.25">
      <c r="B108" s="194"/>
      <c r="C108" s="195"/>
      <c r="D108" s="187" t="s">
        <v>131</v>
      </c>
      <c r="E108" s="196" t="s">
        <v>19</v>
      </c>
      <c r="F108" s="197" t="s">
        <v>380</v>
      </c>
      <c r="G108" s="195"/>
      <c r="H108" s="196" t="s">
        <v>19</v>
      </c>
      <c r="I108" s="198"/>
      <c r="J108" s="195"/>
      <c r="K108" s="195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131</v>
      </c>
      <c r="AU108" s="203" t="s">
        <v>82</v>
      </c>
      <c r="AV108" s="13" t="s">
        <v>14</v>
      </c>
      <c r="AW108" s="13" t="s">
        <v>35</v>
      </c>
      <c r="AX108" s="13" t="s">
        <v>73</v>
      </c>
      <c r="AY108" s="203" t="s">
        <v>118</v>
      </c>
    </row>
    <row r="109" spans="1:65" s="14" customFormat="1" ht="11.25">
      <c r="B109" s="204"/>
      <c r="C109" s="205"/>
      <c r="D109" s="187" t="s">
        <v>131</v>
      </c>
      <c r="E109" s="206" t="s">
        <v>19</v>
      </c>
      <c r="F109" s="207" t="s">
        <v>381</v>
      </c>
      <c r="G109" s="205"/>
      <c r="H109" s="208">
        <v>100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131</v>
      </c>
      <c r="AU109" s="214" t="s">
        <v>82</v>
      </c>
      <c r="AV109" s="14" t="s">
        <v>82</v>
      </c>
      <c r="AW109" s="14" t="s">
        <v>35</v>
      </c>
      <c r="AX109" s="14" t="s">
        <v>73</v>
      </c>
      <c r="AY109" s="214" t="s">
        <v>118</v>
      </c>
    </row>
    <row r="110" spans="1:65" s="13" customFormat="1" ht="11.25">
      <c r="B110" s="194"/>
      <c r="C110" s="195"/>
      <c r="D110" s="187" t="s">
        <v>131</v>
      </c>
      <c r="E110" s="196" t="s">
        <v>19</v>
      </c>
      <c r="F110" s="197" t="s">
        <v>382</v>
      </c>
      <c r="G110" s="195"/>
      <c r="H110" s="196" t="s">
        <v>19</v>
      </c>
      <c r="I110" s="198"/>
      <c r="J110" s="195"/>
      <c r="K110" s="195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131</v>
      </c>
      <c r="AU110" s="203" t="s">
        <v>82</v>
      </c>
      <c r="AV110" s="13" t="s">
        <v>14</v>
      </c>
      <c r="AW110" s="13" t="s">
        <v>35</v>
      </c>
      <c r="AX110" s="13" t="s">
        <v>73</v>
      </c>
      <c r="AY110" s="203" t="s">
        <v>118</v>
      </c>
    </row>
    <row r="111" spans="1:65" s="14" customFormat="1" ht="11.25">
      <c r="B111" s="204"/>
      <c r="C111" s="205"/>
      <c r="D111" s="187" t="s">
        <v>131</v>
      </c>
      <c r="E111" s="206" t="s">
        <v>19</v>
      </c>
      <c r="F111" s="207" t="s">
        <v>383</v>
      </c>
      <c r="G111" s="205"/>
      <c r="H111" s="208">
        <v>60</v>
      </c>
      <c r="I111" s="209"/>
      <c r="J111" s="205"/>
      <c r="K111" s="205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131</v>
      </c>
      <c r="AU111" s="214" t="s">
        <v>82</v>
      </c>
      <c r="AV111" s="14" t="s">
        <v>82</v>
      </c>
      <c r="AW111" s="14" t="s">
        <v>35</v>
      </c>
      <c r="AX111" s="14" t="s">
        <v>73</v>
      </c>
      <c r="AY111" s="214" t="s">
        <v>118</v>
      </c>
    </row>
    <row r="112" spans="1:65" s="15" customFormat="1" ht="11.25">
      <c r="B112" s="215"/>
      <c r="C112" s="216"/>
      <c r="D112" s="187" t="s">
        <v>131</v>
      </c>
      <c r="E112" s="217" t="s">
        <v>19</v>
      </c>
      <c r="F112" s="218" t="s">
        <v>139</v>
      </c>
      <c r="G112" s="216"/>
      <c r="H112" s="219">
        <v>160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131</v>
      </c>
      <c r="AU112" s="225" t="s">
        <v>82</v>
      </c>
      <c r="AV112" s="15" t="s">
        <v>119</v>
      </c>
      <c r="AW112" s="15" t="s">
        <v>35</v>
      </c>
      <c r="AX112" s="15" t="s">
        <v>14</v>
      </c>
      <c r="AY112" s="225" t="s">
        <v>118</v>
      </c>
    </row>
    <row r="113" spans="1:65" s="12" customFormat="1" ht="22.9" customHeight="1">
      <c r="B113" s="158"/>
      <c r="C113" s="159"/>
      <c r="D113" s="160" t="s">
        <v>72</v>
      </c>
      <c r="E113" s="172" t="s">
        <v>384</v>
      </c>
      <c r="F113" s="172" t="s">
        <v>385</v>
      </c>
      <c r="G113" s="159"/>
      <c r="H113" s="159"/>
      <c r="I113" s="162"/>
      <c r="J113" s="173">
        <f>BK113</f>
        <v>0</v>
      </c>
      <c r="K113" s="159"/>
      <c r="L113" s="164"/>
      <c r="M113" s="165"/>
      <c r="N113" s="166"/>
      <c r="O113" s="166"/>
      <c r="P113" s="167">
        <f>SUM(P114:P120)</f>
        <v>0</v>
      </c>
      <c r="Q113" s="166"/>
      <c r="R113" s="167">
        <f>SUM(R114:R120)</f>
        <v>0</v>
      </c>
      <c r="S113" s="166"/>
      <c r="T113" s="168">
        <f>SUM(T114:T120)</f>
        <v>0</v>
      </c>
      <c r="AR113" s="169" t="s">
        <v>163</v>
      </c>
      <c r="AT113" s="170" t="s">
        <v>72</v>
      </c>
      <c r="AU113" s="170" t="s">
        <v>14</v>
      </c>
      <c r="AY113" s="169" t="s">
        <v>118</v>
      </c>
      <c r="BK113" s="171">
        <f>SUM(BK114:BK120)</f>
        <v>0</v>
      </c>
    </row>
    <row r="114" spans="1:65" s="2" customFormat="1" ht="16.5" customHeight="1">
      <c r="A114" s="35"/>
      <c r="B114" s="36"/>
      <c r="C114" s="174" t="s">
        <v>163</v>
      </c>
      <c r="D114" s="174" t="s">
        <v>121</v>
      </c>
      <c r="E114" s="175" t="s">
        <v>386</v>
      </c>
      <c r="F114" s="176" t="s">
        <v>387</v>
      </c>
      <c r="G114" s="177" t="s">
        <v>388</v>
      </c>
      <c r="H114" s="178">
        <v>1</v>
      </c>
      <c r="I114" s="179"/>
      <c r="J114" s="180">
        <f>ROUND(I114*H114,2)</f>
        <v>0</v>
      </c>
      <c r="K114" s="176" t="s">
        <v>125</v>
      </c>
      <c r="L114" s="40"/>
      <c r="M114" s="181" t="s">
        <v>19</v>
      </c>
      <c r="N114" s="182" t="s">
        <v>44</v>
      </c>
      <c r="O114" s="65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85" t="s">
        <v>356</v>
      </c>
      <c r="AT114" s="185" t="s">
        <v>121</v>
      </c>
      <c r="AU114" s="185" t="s">
        <v>82</v>
      </c>
      <c r="AY114" s="18" t="s">
        <v>118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18" t="s">
        <v>14</v>
      </c>
      <c r="BK114" s="186">
        <f>ROUND(I114*H114,2)</f>
        <v>0</v>
      </c>
      <c r="BL114" s="18" t="s">
        <v>356</v>
      </c>
      <c r="BM114" s="185" t="s">
        <v>389</v>
      </c>
    </row>
    <row r="115" spans="1:65" s="2" customFormat="1" ht="11.25">
      <c r="A115" s="35"/>
      <c r="B115" s="36"/>
      <c r="C115" s="37"/>
      <c r="D115" s="187" t="s">
        <v>127</v>
      </c>
      <c r="E115" s="37"/>
      <c r="F115" s="188" t="s">
        <v>387</v>
      </c>
      <c r="G115" s="37"/>
      <c r="H115" s="37"/>
      <c r="I115" s="189"/>
      <c r="J115" s="37"/>
      <c r="K115" s="37"/>
      <c r="L115" s="40"/>
      <c r="M115" s="190"/>
      <c r="N115" s="191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127</v>
      </c>
      <c r="AU115" s="18" t="s">
        <v>82</v>
      </c>
    </row>
    <row r="116" spans="1:65" s="2" customFormat="1" ht="11.25">
      <c r="A116" s="35"/>
      <c r="B116" s="36"/>
      <c r="C116" s="37"/>
      <c r="D116" s="192" t="s">
        <v>129</v>
      </c>
      <c r="E116" s="37"/>
      <c r="F116" s="193" t="s">
        <v>390</v>
      </c>
      <c r="G116" s="37"/>
      <c r="H116" s="37"/>
      <c r="I116" s="189"/>
      <c r="J116" s="37"/>
      <c r="K116" s="37"/>
      <c r="L116" s="40"/>
      <c r="M116" s="190"/>
      <c r="N116" s="191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129</v>
      </c>
      <c r="AU116" s="18" t="s">
        <v>82</v>
      </c>
    </row>
    <row r="117" spans="1:65" s="13" customFormat="1" ht="11.25">
      <c r="B117" s="194"/>
      <c r="C117" s="195"/>
      <c r="D117" s="187" t="s">
        <v>131</v>
      </c>
      <c r="E117" s="196" t="s">
        <v>19</v>
      </c>
      <c r="F117" s="197" t="s">
        <v>391</v>
      </c>
      <c r="G117" s="195"/>
      <c r="H117" s="196" t="s">
        <v>19</v>
      </c>
      <c r="I117" s="198"/>
      <c r="J117" s="195"/>
      <c r="K117" s="195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131</v>
      </c>
      <c r="AU117" s="203" t="s">
        <v>82</v>
      </c>
      <c r="AV117" s="13" t="s">
        <v>14</v>
      </c>
      <c r="AW117" s="13" t="s">
        <v>35</v>
      </c>
      <c r="AX117" s="13" t="s">
        <v>73</v>
      </c>
      <c r="AY117" s="203" t="s">
        <v>118</v>
      </c>
    </row>
    <row r="118" spans="1:65" s="13" customFormat="1" ht="11.25">
      <c r="B118" s="194"/>
      <c r="C118" s="195"/>
      <c r="D118" s="187" t="s">
        <v>131</v>
      </c>
      <c r="E118" s="196" t="s">
        <v>19</v>
      </c>
      <c r="F118" s="197" t="s">
        <v>392</v>
      </c>
      <c r="G118" s="195"/>
      <c r="H118" s="196" t="s">
        <v>19</v>
      </c>
      <c r="I118" s="198"/>
      <c r="J118" s="195"/>
      <c r="K118" s="195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131</v>
      </c>
      <c r="AU118" s="203" t="s">
        <v>82</v>
      </c>
      <c r="AV118" s="13" t="s">
        <v>14</v>
      </c>
      <c r="AW118" s="13" t="s">
        <v>35</v>
      </c>
      <c r="AX118" s="13" t="s">
        <v>73</v>
      </c>
      <c r="AY118" s="203" t="s">
        <v>118</v>
      </c>
    </row>
    <row r="119" spans="1:65" s="14" customFormat="1" ht="11.25">
      <c r="B119" s="204"/>
      <c r="C119" s="205"/>
      <c r="D119" s="187" t="s">
        <v>131</v>
      </c>
      <c r="E119" s="206" t="s">
        <v>19</v>
      </c>
      <c r="F119" s="207" t="s">
        <v>171</v>
      </c>
      <c r="G119" s="205"/>
      <c r="H119" s="208">
        <v>1</v>
      </c>
      <c r="I119" s="209"/>
      <c r="J119" s="205"/>
      <c r="K119" s="205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131</v>
      </c>
      <c r="AU119" s="214" t="s">
        <v>82</v>
      </c>
      <c r="AV119" s="14" t="s">
        <v>82</v>
      </c>
      <c r="AW119" s="14" t="s">
        <v>35</v>
      </c>
      <c r="AX119" s="14" t="s">
        <v>73</v>
      </c>
      <c r="AY119" s="214" t="s">
        <v>118</v>
      </c>
    </row>
    <row r="120" spans="1:65" s="15" customFormat="1" ht="11.25">
      <c r="B120" s="215"/>
      <c r="C120" s="216"/>
      <c r="D120" s="187" t="s">
        <v>131</v>
      </c>
      <c r="E120" s="217" t="s">
        <v>19</v>
      </c>
      <c r="F120" s="218" t="s">
        <v>139</v>
      </c>
      <c r="G120" s="216"/>
      <c r="H120" s="219">
        <v>1</v>
      </c>
      <c r="I120" s="220"/>
      <c r="J120" s="216"/>
      <c r="K120" s="216"/>
      <c r="L120" s="221"/>
      <c r="M120" s="236"/>
      <c r="N120" s="237"/>
      <c r="O120" s="237"/>
      <c r="P120" s="237"/>
      <c r="Q120" s="237"/>
      <c r="R120" s="237"/>
      <c r="S120" s="237"/>
      <c r="T120" s="238"/>
      <c r="AT120" s="225" t="s">
        <v>131</v>
      </c>
      <c r="AU120" s="225" t="s">
        <v>82</v>
      </c>
      <c r="AV120" s="15" t="s">
        <v>119</v>
      </c>
      <c r="AW120" s="15" t="s">
        <v>35</v>
      </c>
      <c r="AX120" s="15" t="s">
        <v>14</v>
      </c>
      <c r="AY120" s="225" t="s">
        <v>118</v>
      </c>
    </row>
    <row r="121" spans="1:65" s="2" customFormat="1" ht="6.95" customHeight="1">
      <c r="A121" s="35"/>
      <c r="B121" s="48"/>
      <c r="C121" s="49"/>
      <c r="D121" s="49"/>
      <c r="E121" s="49"/>
      <c r="F121" s="49"/>
      <c r="G121" s="49"/>
      <c r="H121" s="49"/>
      <c r="I121" s="49"/>
      <c r="J121" s="49"/>
      <c r="K121" s="49"/>
      <c r="L121" s="40"/>
      <c r="M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</sheetData>
  <sheetProtection algorithmName="SHA-512" hashValue="5GneQK2Uy7L5u35iK7i0hRBjcxk874cKTHXz5ysZsi3Q+lupUrotngbuIOXdaa7DxkuSLQ8g6JP7f8plD+sYfQ==" saltValue="HAqrCoMRQVcyhsa1yz+YCLyWoj4kVVjtNOr4vN3qYxhc7UbD0opB6FV3P1c1G0Ir/6udnObluLVEpPDDvSBVBw==" spinCount="100000" sheet="1" objects="1" scenarios="1" formatColumns="0" formatRows="0" autoFilter="0"/>
  <autoFilter ref="C82:K120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/>
    <hyperlink ref="F95" r:id="rId2"/>
    <hyperlink ref="F116" r:id="rId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39" customWidth="1"/>
    <col min="2" max="2" width="1.6640625" style="239" customWidth="1"/>
    <col min="3" max="4" width="5" style="239" customWidth="1"/>
    <col min="5" max="5" width="11.6640625" style="239" customWidth="1"/>
    <col min="6" max="6" width="9.1640625" style="239" customWidth="1"/>
    <col min="7" max="7" width="5" style="239" customWidth="1"/>
    <col min="8" max="8" width="77.83203125" style="239" customWidth="1"/>
    <col min="9" max="10" width="20" style="239" customWidth="1"/>
    <col min="11" max="11" width="1.6640625" style="239" customWidth="1"/>
  </cols>
  <sheetData>
    <row r="1" spans="2:11" s="1" customFormat="1" ht="37.5" customHeight="1"/>
    <row r="2" spans="2:11" s="1" customFormat="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pans="2:11" s="16" customFormat="1" ht="45" customHeight="1">
      <c r="B3" s="243"/>
      <c r="C3" s="371" t="s">
        <v>393</v>
      </c>
      <c r="D3" s="371"/>
      <c r="E3" s="371"/>
      <c r="F3" s="371"/>
      <c r="G3" s="371"/>
      <c r="H3" s="371"/>
      <c r="I3" s="371"/>
      <c r="J3" s="371"/>
      <c r="K3" s="244"/>
    </row>
    <row r="4" spans="2:11" s="1" customFormat="1" ht="25.5" customHeight="1">
      <c r="B4" s="245"/>
      <c r="C4" s="376" t="s">
        <v>394</v>
      </c>
      <c r="D4" s="376"/>
      <c r="E4" s="376"/>
      <c r="F4" s="376"/>
      <c r="G4" s="376"/>
      <c r="H4" s="376"/>
      <c r="I4" s="376"/>
      <c r="J4" s="376"/>
      <c r="K4" s="246"/>
    </row>
    <row r="5" spans="2:11" s="1" customFormat="1" ht="5.25" customHeight="1">
      <c r="B5" s="245"/>
      <c r="C5" s="247"/>
      <c r="D5" s="247"/>
      <c r="E5" s="247"/>
      <c r="F5" s="247"/>
      <c r="G5" s="247"/>
      <c r="H5" s="247"/>
      <c r="I5" s="247"/>
      <c r="J5" s="247"/>
      <c r="K5" s="246"/>
    </row>
    <row r="6" spans="2:11" s="1" customFormat="1" ht="15" customHeight="1">
      <c r="B6" s="245"/>
      <c r="C6" s="375" t="s">
        <v>395</v>
      </c>
      <c r="D6" s="375"/>
      <c r="E6" s="375"/>
      <c r="F6" s="375"/>
      <c r="G6" s="375"/>
      <c r="H6" s="375"/>
      <c r="I6" s="375"/>
      <c r="J6" s="375"/>
      <c r="K6" s="246"/>
    </row>
    <row r="7" spans="2:11" s="1" customFormat="1" ht="15" customHeight="1">
      <c r="B7" s="249"/>
      <c r="C7" s="375" t="s">
        <v>396</v>
      </c>
      <c r="D7" s="375"/>
      <c r="E7" s="375"/>
      <c r="F7" s="375"/>
      <c r="G7" s="375"/>
      <c r="H7" s="375"/>
      <c r="I7" s="375"/>
      <c r="J7" s="375"/>
      <c r="K7" s="246"/>
    </row>
    <row r="8" spans="2:11" s="1" customFormat="1" ht="12.75" customHeight="1">
      <c r="B8" s="249"/>
      <c r="C8" s="248"/>
      <c r="D8" s="248"/>
      <c r="E8" s="248"/>
      <c r="F8" s="248"/>
      <c r="G8" s="248"/>
      <c r="H8" s="248"/>
      <c r="I8" s="248"/>
      <c r="J8" s="248"/>
      <c r="K8" s="246"/>
    </row>
    <row r="9" spans="2:11" s="1" customFormat="1" ht="15" customHeight="1">
      <c r="B9" s="249"/>
      <c r="C9" s="375" t="s">
        <v>397</v>
      </c>
      <c r="D9" s="375"/>
      <c r="E9" s="375"/>
      <c r="F9" s="375"/>
      <c r="G9" s="375"/>
      <c r="H9" s="375"/>
      <c r="I9" s="375"/>
      <c r="J9" s="375"/>
      <c r="K9" s="246"/>
    </row>
    <row r="10" spans="2:11" s="1" customFormat="1" ht="15" customHeight="1">
      <c r="B10" s="249"/>
      <c r="C10" s="248"/>
      <c r="D10" s="375" t="s">
        <v>398</v>
      </c>
      <c r="E10" s="375"/>
      <c r="F10" s="375"/>
      <c r="G10" s="375"/>
      <c r="H10" s="375"/>
      <c r="I10" s="375"/>
      <c r="J10" s="375"/>
      <c r="K10" s="246"/>
    </row>
    <row r="11" spans="2:11" s="1" customFormat="1" ht="15" customHeight="1">
      <c r="B11" s="249"/>
      <c r="C11" s="250"/>
      <c r="D11" s="375" t="s">
        <v>399</v>
      </c>
      <c r="E11" s="375"/>
      <c r="F11" s="375"/>
      <c r="G11" s="375"/>
      <c r="H11" s="375"/>
      <c r="I11" s="375"/>
      <c r="J11" s="375"/>
      <c r="K11" s="246"/>
    </row>
    <row r="12" spans="2:11" s="1" customFormat="1" ht="15" customHeight="1">
      <c r="B12" s="249"/>
      <c r="C12" s="250"/>
      <c r="D12" s="248"/>
      <c r="E12" s="248"/>
      <c r="F12" s="248"/>
      <c r="G12" s="248"/>
      <c r="H12" s="248"/>
      <c r="I12" s="248"/>
      <c r="J12" s="248"/>
      <c r="K12" s="246"/>
    </row>
    <row r="13" spans="2:11" s="1" customFormat="1" ht="15" customHeight="1">
      <c r="B13" s="249"/>
      <c r="C13" s="250"/>
      <c r="D13" s="251" t="s">
        <v>400</v>
      </c>
      <c r="E13" s="248"/>
      <c r="F13" s="248"/>
      <c r="G13" s="248"/>
      <c r="H13" s="248"/>
      <c r="I13" s="248"/>
      <c r="J13" s="248"/>
      <c r="K13" s="246"/>
    </row>
    <row r="14" spans="2:11" s="1" customFormat="1" ht="12.75" customHeight="1">
      <c r="B14" s="249"/>
      <c r="C14" s="250"/>
      <c r="D14" s="250"/>
      <c r="E14" s="250"/>
      <c r="F14" s="250"/>
      <c r="G14" s="250"/>
      <c r="H14" s="250"/>
      <c r="I14" s="250"/>
      <c r="J14" s="250"/>
      <c r="K14" s="246"/>
    </row>
    <row r="15" spans="2:11" s="1" customFormat="1" ht="15" customHeight="1">
      <c r="B15" s="249"/>
      <c r="C15" s="250"/>
      <c r="D15" s="375" t="s">
        <v>401</v>
      </c>
      <c r="E15" s="375"/>
      <c r="F15" s="375"/>
      <c r="G15" s="375"/>
      <c r="H15" s="375"/>
      <c r="I15" s="375"/>
      <c r="J15" s="375"/>
      <c r="K15" s="246"/>
    </row>
    <row r="16" spans="2:11" s="1" customFormat="1" ht="15" customHeight="1">
      <c r="B16" s="249"/>
      <c r="C16" s="250"/>
      <c r="D16" s="375" t="s">
        <v>402</v>
      </c>
      <c r="E16" s="375"/>
      <c r="F16" s="375"/>
      <c r="G16" s="375"/>
      <c r="H16" s="375"/>
      <c r="I16" s="375"/>
      <c r="J16" s="375"/>
      <c r="K16" s="246"/>
    </row>
    <row r="17" spans="2:11" s="1" customFormat="1" ht="15" customHeight="1">
      <c r="B17" s="249"/>
      <c r="C17" s="250"/>
      <c r="D17" s="375" t="s">
        <v>403</v>
      </c>
      <c r="E17" s="375"/>
      <c r="F17" s="375"/>
      <c r="G17" s="375"/>
      <c r="H17" s="375"/>
      <c r="I17" s="375"/>
      <c r="J17" s="375"/>
      <c r="K17" s="246"/>
    </row>
    <row r="18" spans="2:11" s="1" customFormat="1" ht="15" customHeight="1">
      <c r="B18" s="249"/>
      <c r="C18" s="250"/>
      <c r="D18" s="250"/>
      <c r="E18" s="252" t="s">
        <v>80</v>
      </c>
      <c r="F18" s="375" t="s">
        <v>404</v>
      </c>
      <c r="G18" s="375"/>
      <c r="H18" s="375"/>
      <c r="I18" s="375"/>
      <c r="J18" s="375"/>
      <c r="K18" s="246"/>
    </row>
    <row r="19" spans="2:11" s="1" customFormat="1" ht="15" customHeight="1">
      <c r="B19" s="249"/>
      <c r="C19" s="250"/>
      <c r="D19" s="250"/>
      <c r="E19" s="252" t="s">
        <v>405</v>
      </c>
      <c r="F19" s="375" t="s">
        <v>406</v>
      </c>
      <c r="G19" s="375"/>
      <c r="H19" s="375"/>
      <c r="I19" s="375"/>
      <c r="J19" s="375"/>
      <c r="K19" s="246"/>
    </row>
    <row r="20" spans="2:11" s="1" customFormat="1" ht="15" customHeight="1">
      <c r="B20" s="249"/>
      <c r="C20" s="250"/>
      <c r="D20" s="250"/>
      <c r="E20" s="252" t="s">
        <v>407</v>
      </c>
      <c r="F20" s="375" t="s">
        <v>408</v>
      </c>
      <c r="G20" s="375"/>
      <c r="H20" s="375"/>
      <c r="I20" s="375"/>
      <c r="J20" s="375"/>
      <c r="K20" s="246"/>
    </row>
    <row r="21" spans="2:11" s="1" customFormat="1" ht="15" customHeight="1">
      <c r="B21" s="249"/>
      <c r="C21" s="250"/>
      <c r="D21" s="250"/>
      <c r="E21" s="252" t="s">
        <v>409</v>
      </c>
      <c r="F21" s="375" t="s">
        <v>410</v>
      </c>
      <c r="G21" s="375"/>
      <c r="H21" s="375"/>
      <c r="I21" s="375"/>
      <c r="J21" s="375"/>
      <c r="K21" s="246"/>
    </row>
    <row r="22" spans="2:11" s="1" customFormat="1" ht="15" customHeight="1">
      <c r="B22" s="249"/>
      <c r="C22" s="250"/>
      <c r="D22" s="250"/>
      <c r="E22" s="252" t="s">
        <v>411</v>
      </c>
      <c r="F22" s="375" t="s">
        <v>412</v>
      </c>
      <c r="G22" s="375"/>
      <c r="H22" s="375"/>
      <c r="I22" s="375"/>
      <c r="J22" s="375"/>
      <c r="K22" s="246"/>
    </row>
    <row r="23" spans="2:11" s="1" customFormat="1" ht="15" customHeight="1">
      <c r="B23" s="249"/>
      <c r="C23" s="250"/>
      <c r="D23" s="250"/>
      <c r="E23" s="252" t="s">
        <v>413</v>
      </c>
      <c r="F23" s="375" t="s">
        <v>414</v>
      </c>
      <c r="G23" s="375"/>
      <c r="H23" s="375"/>
      <c r="I23" s="375"/>
      <c r="J23" s="375"/>
      <c r="K23" s="246"/>
    </row>
    <row r="24" spans="2:11" s="1" customFormat="1" ht="12.75" customHeight="1">
      <c r="B24" s="249"/>
      <c r="C24" s="250"/>
      <c r="D24" s="250"/>
      <c r="E24" s="250"/>
      <c r="F24" s="250"/>
      <c r="G24" s="250"/>
      <c r="H24" s="250"/>
      <c r="I24" s="250"/>
      <c r="J24" s="250"/>
      <c r="K24" s="246"/>
    </row>
    <row r="25" spans="2:11" s="1" customFormat="1" ht="15" customHeight="1">
      <c r="B25" s="249"/>
      <c r="C25" s="375" t="s">
        <v>415</v>
      </c>
      <c r="D25" s="375"/>
      <c r="E25" s="375"/>
      <c r="F25" s="375"/>
      <c r="G25" s="375"/>
      <c r="H25" s="375"/>
      <c r="I25" s="375"/>
      <c r="J25" s="375"/>
      <c r="K25" s="246"/>
    </row>
    <row r="26" spans="2:11" s="1" customFormat="1" ht="15" customHeight="1">
      <c r="B26" s="249"/>
      <c r="C26" s="375" t="s">
        <v>416</v>
      </c>
      <c r="D26" s="375"/>
      <c r="E26" s="375"/>
      <c r="F26" s="375"/>
      <c r="G26" s="375"/>
      <c r="H26" s="375"/>
      <c r="I26" s="375"/>
      <c r="J26" s="375"/>
      <c r="K26" s="246"/>
    </row>
    <row r="27" spans="2:11" s="1" customFormat="1" ht="15" customHeight="1">
      <c r="B27" s="249"/>
      <c r="C27" s="248"/>
      <c r="D27" s="375" t="s">
        <v>417</v>
      </c>
      <c r="E27" s="375"/>
      <c r="F27" s="375"/>
      <c r="G27" s="375"/>
      <c r="H27" s="375"/>
      <c r="I27" s="375"/>
      <c r="J27" s="375"/>
      <c r="K27" s="246"/>
    </row>
    <row r="28" spans="2:11" s="1" customFormat="1" ht="15" customHeight="1">
      <c r="B28" s="249"/>
      <c r="C28" s="250"/>
      <c r="D28" s="375" t="s">
        <v>418</v>
      </c>
      <c r="E28" s="375"/>
      <c r="F28" s="375"/>
      <c r="G28" s="375"/>
      <c r="H28" s="375"/>
      <c r="I28" s="375"/>
      <c r="J28" s="375"/>
      <c r="K28" s="246"/>
    </row>
    <row r="29" spans="2:11" s="1" customFormat="1" ht="12.75" customHeight="1">
      <c r="B29" s="249"/>
      <c r="C29" s="250"/>
      <c r="D29" s="250"/>
      <c r="E29" s="250"/>
      <c r="F29" s="250"/>
      <c r="G29" s="250"/>
      <c r="H29" s="250"/>
      <c r="I29" s="250"/>
      <c r="J29" s="250"/>
      <c r="K29" s="246"/>
    </row>
    <row r="30" spans="2:11" s="1" customFormat="1" ht="15" customHeight="1">
      <c r="B30" s="249"/>
      <c r="C30" s="250"/>
      <c r="D30" s="375" t="s">
        <v>419</v>
      </c>
      <c r="E30" s="375"/>
      <c r="F30" s="375"/>
      <c r="G30" s="375"/>
      <c r="H30" s="375"/>
      <c r="I30" s="375"/>
      <c r="J30" s="375"/>
      <c r="K30" s="246"/>
    </row>
    <row r="31" spans="2:11" s="1" customFormat="1" ht="15" customHeight="1">
      <c r="B31" s="249"/>
      <c r="C31" s="250"/>
      <c r="D31" s="375" t="s">
        <v>420</v>
      </c>
      <c r="E31" s="375"/>
      <c r="F31" s="375"/>
      <c r="G31" s="375"/>
      <c r="H31" s="375"/>
      <c r="I31" s="375"/>
      <c r="J31" s="375"/>
      <c r="K31" s="246"/>
    </row>
    <row r="32" spans="2:11" s="1" customFormat="1" ht="12.75" customHeight="1">
      <c r="B32" s="249"/>
      <c r="C32" s="250"/>
      <c r="D32" s="250"/>
      <c r="E32" s="250"/>
      <c r="F32" s="250"/>
      <c r="G32" s="250"/>
      <c r="H32" s="250"/>
      <c r="I32" s="250"/>
      <c r="J32" s="250"/>
      <c r="K32" s="246"/>
    </row>
    <row r="33" spans="2:11" s="1" customFormat="1" ht="15" customHeight="1">
      <c r="B33" s="249"/>
      <c r="C33" s="250"/>
      <c r="D33" s="375" t="s">
        <v>421</v>
      </c>
      <c r="E33" s="375"/>
      <c r="F33" s="375"/>
      <c r="G33" s="375"/>
      <c r="H33" s="375"/>
      <c r="I33" s="375"/>
      <c r="J33" s="375"/>
      <c r="K33" s="246"/>
    </row>
    <row r="34" spans="2:11" s="1" customFormat="1" ht="15" customHeight="1">
      <c r="B34" s="249"/>
      <c r="C34" s="250"/>
      <c r="D34" s="375" t="s">
        <v>422</v>
      </c>
      <c r="E34" s="375"/>
      <c r="F34" s="375"/>
      <c r="G34" s="375"/>
      <c r="H34" s="375"/>
      <c r="I34" s="375"/>
      <c r="J34" s="375"/>
      <c r="K34" s="246"/>
    </row>
    <row r="35" spans="2:11" s="1" customFormat="1" ht="15" customHeight="1">
      <c r="B35" s="249"/>
      <c r="C35" s="250"/>
      <c r="D35" s="375" t="s">
        <v>423</v>
      </c>
      <c r="E35" s="375"/>
      <c r="F35" s="375"/>
      <c r="G35" s="375"/>
      <c r="H35" s="375"/>
      <c r="I35" s="375"/>
      <c r="J35" s="375"/>
      <c r="K35" s="246"/>
    </row>
    <row r="36" spans="2:11" s="1" customFormat="1" ht="15" customHeight="1">
      <c r="B36" s="249"/>
      <c r="C36" s="250"/>
      <c r="D36" s="248"/>
      <c r="E36" s="251" t="s">
        <v>104</v>
      </c>
      <c r="F36" s="248"/>
      <c r="G36" s="375" t="s">
        <v>424</v>
      </c>
      <c r="H36" s="375"/>
      <c r="I36" s="375"/>
      <c r="J36" s="375"/>
      <c r="K36" s="246"/>
    </row>
    <row r="37" spans="2:11" s="1" customFormat="1" ht="30.75" customHeight="1">
      <c r="B37" s="249"/>
      <c r="C37" s="250"/>
      <c r="D37" s="248"/>
      <c r="E37" s="251" t="s">
        <v>425</v>
      </c>
      <c r="F37" s="248"/>
      <c r="G37" s="375" t="s">
        <v>426</v>
      </c>
      <c r="H37" s="375"/>
      <c r="I37" s="375"/>
      <c r="J37" s="375"/>
      <c r="K37" s="246"/>
    </row>
    <row r="38" spans="2:11" s="1" customFormat="1" ht="15" customHeight="1">
      <c r="B38" s="249"/>
      <c r="C38" s="250"/>
      <c r="D38" s="248"/>
      <c r="E38" s="251" t="s">
        <v>54</v>
      </c>
      <c r="F38" s="248"/>
      <c r="G38" s="375" t="s">
        <v>427</v>
      </c>
      <c r="H38" s="375"/>
      <c r="I38" s="375"/>
      <c r="J38" s="375"/>
      <c r="K38" s="246"/>
    </row>
    <row r="39" spans="2:11" s="1" customFormat="1" ht="15" customHeight="1">
      <c r="B39" s="249"/>
      <c r="C39" s="250"/>
      <c r="D39" s="248"/>
      <c r="E39" s="251" t="s">
        <v>55</v>
      </c>
      <c r="F39" s="248"/>
      <c r="G39" s="375" t="s">
        <v>428</v>
      </c>
      <c r="H39" s="375"/>
      <c r="I39" s="375"/>
      <c r="J39" s="375"/>
      <c r="K39" s="246"/>
    </row>
    <row r="40" spans="2:11" s="1" customFormat="1" ht="15" customHeight="1">
      <c r="B40" s="249"/>
      <c r="C40" s="250"/>
      <c r="D40" s="248"/>
      <c r="E40" s="251" t="s">
        <v>105</v>
      </c>
      <c r="F40" s="248"/>
      <c r="G40" s="375" t="s">
        <v>429</v>
      </c>
      <c r="H40" s="375"/>
      <c r="I40" s="375"/>
      <c r="J40" s="375"/>
      <c r="K40" s="246"/>
    </row>
    <row r="41" spans="2:11" s="1" customFormat="1" ht="15" customHeight="1">
      <c r="B41" s="249"/>
      <c r="C41" s="250"/>
      <c r="D41" s="248"/>
      <c r="E41" s="251" t="s">
        <v>106</v>
      </c>
      <c r="F41" s="248"/>
      <c r="G41" s="375" t="s">
        <v>430</v>
      </c>
      <c r="H41" s="375"/>
      <c r="I41" s="375"/>
      <c r="J41" s="375"/>
      <c r="K41" s="246"/>
    </row>
    <row r="42" spans="2:11" s="1" customFormat="1" ht="15" customHeight="1">
      <c r="B42" s="249"/>
      <c r="C42" s="250"/>
      <c r="D42" s="248"/>
      <c r="E42" s="251" t="s">
        <v>431</v>
      </c>
      <c r="F42" s="248"/>
      <c r="G42" s="375" t="s">
        <v>432</v>
      </c>
      <c r="H42" s="375"/>
      <c r="I42" s="375"/>
      <c r="J42" s="375"/>
      <c r="K42" s="246"/>
    </row>
    <row r="43" spans="2:11" s="1" customFormat="1" ht="15" customHeight="1">
      <c r="B43" s="249"/>
      <c r="C43" s="250"/>
      <c r="D43" s="248"/>
      <c r="E43" s="251"/>
      <c r="F43" s="248"/>
      <c r="G43" s="375" t="s">
        <v>433</v>
      </c>
      <c r="H43" s="375"/>
      <c r="I43" s="375"/>
      <c r="J43" s="375"/>
      <c r="K43" s="246"/>
    </row>
    <row r="44" spans="2:11" s="1" customFormat="1" ht="15" customHeight="1">
      <c r="B44" s="249"/>
      <c r="C44" s="250"/>
      <c r="D44" s="248"/>
      <c r="E44" s="251" t="s">
        <v>434</v>
      </c>
      <c r="F44" s="248"/>
      <c r="G44" s="375" t="s">
        <v>435</v>
      </c>
      <c r="H44" s="375"/>
      <c r="I44" s="375"/>
      <c r="J44" s="375"/>
      <c r="K44" s="246"/>
    </row>
    <row r="45" spans="2:11" s="1" customFormat="1" ht="15" customHeight="1">
      <c r="B45" s="249"/>
      <c r="C45" s="250"/>
      <c r="D45" s="248"/>
      <c r="E45" s="251" t="s">
        <v>108</v>
      </c>
      <c r="F45" s="248"/>
      <c r="G45" s="375" t="s">
        <v>436</v>
      </c>
      <c r="H45" s="375"/>
      <c r="I45" s="375"/>
      <c r="J45" s="375"/>
      <c r="K45" s="246"/>
    </row>
    <row r="46" spans="2:11" s="1" customFormat="1" ht="12.75" customHeight="1">
      <c r="B46" s="249"/>
      <c r="C46" s="250"/>
      <c r="D46" s="248"/>
      <c r="E46" s="248"/>
      <c r="F46" s="248"/>
      <c r="G46" s="248"/>
      <c r="H46" s="248"/>
      <c r="I46" s="248"/>
      <c r="J46" s="248"/>
      <c r="K46" s="246"/>
    </row>
    <row r="47" spans="2:11" s="1" customFormat="1" ht="15" customHeight="1">
      <c r="B47" s="249"/>
      <c r="C47" s="250"/>
      <c r="D47" s="375" t="s">
        <v>437</v>
      </c>
      <c r="E47" s="375"/>
      <c r="F47" s="375"/>
      <c r="G47" s="375"/>
      <c r="H47" s="375"/>
      <c r="I47" s="375"/>
      <c r="J47" s="375"/>
      <c r="K47" s="246"/>
    </row>
    <row r="48" spans="2:11" s="1" customFormat="1" ht="15" customHeight="1">
      <c r="B48" s="249"/>
      <c r="C48" s="250"/>
      <c r="D48" s="250"/>
      <c r="E48" s="375" t="s">
        <v>438</v>
      </c>
      <c r="F48" s="375"/>
      <c r="G48" s="375"/>
      <c r="H48" s="375"/>
      <c r="I48" s="375"/>
      <c r="J48" s="375"/>
      <c r="K48" s="246"/>
    </row>
    <row r="49" spans="2:11" s="1" customFormat="1" ht="15" customHeight="1">
      <c r="B49" s="249"/>
      <c r="C49" s="250"/>
      <c r="D49" s="250"/>
      <c r="E49" s="375" t="s">
        <v>439</v>
      </c>
      <c r="F49" s="375"/>
      <c r="G49" s="375"/>
      <c r="H49" s="375"/>
      <c r="I49" s="375"/>
      <c r="J49" s="375"/>
      <c r="K49" s="246"/>
    </row>
    <row r="50" spans="2:11" s="1" customFormat="1" ht="15" customHeight="1">
      <c r="B50" s="249"/>
      <c r="C50" s="250"/>
      <c r="D50" s="250"/>
      <c r="E50" s="375" t="s">
        <v>440</v>
      </c>
      <c r="F50" s="375"/>
      <c r="G50" s="375"/>
      <c r="H50" s="375"/>
      <c r="I50" s="375"/>
      <c r="J50" s="375"/>
      <c r="K50" s="246"/>
    </row>
    <row r="51" spans="2:11" s="1" customFormat="1" ht="15" customHeight="1">
      <c r="B51" s="249"/>
      <c r="C51" s="250"/>
      <c r="D51" s="375" t="s">
        <v>441</v>
      </c>
      <c r="E51" s="375"/>
      <c r="F51" s="375"/>
      <c r="G51" s="375"/>
      <c r="H51" s="375"/>
      <c r="I51" s="375"/>
      <c r="J51" s="375"/>
      <c r="K51" s="246"/>
    </row>
    <row r="52" spans="2:11" s="1" customFormat="1" ht="25.5" customHeight="1">
      <c r="B52" s="245"/>
      <c r="C52" s="376" t="s">
        <v>442</v>
      </c>
      <c r="D52" s="376"/>
      <c r="E52" s="376"/>
      <c r="F52" s="376"/>
      <c r="G52" s="376"/>
      <c r="H52" s="376"/>
      <c r="I52" s="376"/>
      <c r="J52" s="376"/>
      <c r="K52" s="246"/>
    </row>
    <row r="53" spans="2:11" s="1" customFormat="1" ht="5.25" customHeight="1">
      <c r="B53" s="245"/>
      <c r="C53" s="247"/>
      <c r="D53" s="247"/>
      <c r="E53" s="247"/>
      <c r="F53" s="247"/>
      <c r="G53" s="247"/>
      <c r="H53" s="247"/>
      <c r="I53" s="247"/>
      <c r="J53" s="247"/>
      <c r="K53" s="246"/>
    </row>
    <row r="54" spans="2:11" s="1" customFormat="1" ht="15" customHeight="1">
      <c r="B54" s="245"/>
      <c r="C54" s="375" t="s">
        <v>443</v>
      </c>
      <c r="D54" s="375"/>
      <c r="E54" s="375"/>
      <c r="F54" s="375"/>
      <c r="G54" s="375"/>
      <c r="H54" s="375"/>
      <c r="I54" s="375"/>
      <c r="J54" s="375"/>
      <c r="K54" s="246"/>
    </row>
    <row r="55" spans="2:11" s="1" customFormat="1" ht="15" customHeight="1">
      <c r="B55" s="245"/>
      <c r="C55" s="375" t="s">
        <v>444</v>
      </c>
      <c r="D55" s="375"/>
      <c r="E55" s="375"/>
      <c r="F55" s="375"/>
      <c r="G55" s="375"/>
      <c r="H55" s="375"/>
      <c r="I55" s="375"/>
      <c r="J55" s="375"/>
      <c r="K55" s="246"/>
    </row>
    <row r="56" spans="2:11" s="1" customFormat="1" ht="12.75" customHeight="1">
      <c r="B56" s="245"/>
      <c r="C56" s="248"/>
      <c r="D56" s="248"/>
      <c r="E56" s="248"/>
      <c r="F56" s="248"/>
      <c r="G56" s="248"/>
      <c r="H56" s="248"/>
      <c r="I56" s="248"/>
      <c r="J56" s="248"/>
      <c r="K56" s="246"/>
    </row>
    <row r="57" spans="2:11" s="1" customFormat="1" ht="15" customHeight="1">
      <c r="B57" s="245"/>
      <c r="C57" s="375" t="s">
        <v>445</v>
      </c>
      <c r="D57" s="375"/>
      <c r="E57" s="375"/>
      <c r="F57" s="375"/>
      <c r="G57" s="375"/>
      <c r="H57" s="375"/>
      <c r="I57" s="375"/>
      <c r="J57" s="375"/>
      <c r="K57" s="246"/>
    </row>
    <row r="58" spans="2:11" s="1" customFormat="1" ht="15" customHeight="1">
      <c r="B58" s="245"/>
      <c r="C58" s="250"/>
      <c r="D58" s="375" t="s">
        <v>446</v>
      </c>
      <c r="E58" s="375"/>
      <c r="F58" s="375"/>
      <c r="G58" s="375"/>
      <c r="H58" s="375"/>
      <c r="I58" s="375"/>
      <c r="J58" s="375"/>
      <c r="K58" s="246"/>
    </row>
    <row r="59" spans="2:11" s="1" customFormat="1" ht="15" customHeight="1">
      <c r="B59" s="245"/>
      <c r="C59" s="250"/>
      <c r="D59" s="375" t="s">
        <v>447</v>
      </c>
      <c r="E59" s="375"/>
      <c r="F59" s="375"/>
      <c r="G59" s="375"/>
      <c r="H59" s="375"/>
      <c r="I59" s="375"/>
      <c r="J59" s="375"/>
      <c r="K59" s="246"/>
    </row>
    <row r="60" spans="2:11" s="1" customFormat="1" ht="15" customHeight="1">
      <c r="B60" s="245"/>
      <c r="C60" s="250"/>
      <c r="D60" s="375" t="s">
        <v>448</v>
      </c>
      <c r="E60" s="375"/>
      <c r="F60" s="375"/>
      <c r="G60" s="375"/>
      <c r="H60" s="375"/>
      <c r="I60" s="375"/>
      <c r="J60" s="375"/>
      <c r="K60" s="246"/>
    </row>
    <row r="61" spans="2:11" s="1" customFormat="1" ht="15" customHeight="1">
      <c r="B61" s="245"/>
      <c r="C61" s="250"/>
      <c r="D61" s="375" t="s">
        <v>449</v>
      </c>
      <c r="E61" s="375"/>
      <c r="F61" s="375"/>
      <c r="G61" s="375"/>
      <c r="H61" s="375"/>
      <c r="I61" s="375"/>
      <c r="J61" s="375"/>
      <c r="K61" s="246"/>
    </row>
    <row r="62" spans="2:11" s="1" customFormat="1" ht="15" customHeight="1">
      <c r="B62" s="245"/>
      <c r="C62" s="250"/>
      <c r="D62" s="377" t="s">
        <v>450</v>
      </c>
      <c r="E62" s="377"/>
      <c r="F62" s="377"/>
      <c r="G62" s="377"/>
      <c r="H62" s="377"/>
      <c r="I62" s="377"/>
      <c r="J62" s="377"/>
      <c r="K62" s="246"/>
    </row>
    <row r="63" spans="2:11" s="1" customFormat="1" ht="15" customHeight="1">
      <c r="B63" s="245"/>
      <c r="C63" s="250"/>
      <c r="D63" s="375" t="s">
        <v>451</v>
      </c>
      <c r="E63" s="375"/>
      <c r="F63" s="375"/>
      <c r="G63" s="375"/>
      <c r="H63" s="375"/>
      <c r="I63" s="375"/>
      <c r="J63" s="375"/>
      <c r="K63" s="246"/>
    </row>
    <row r="64" spans="2:11" s="1" customFormat="1" ht="12.75" customHeight="1">
      <c r="B64" s="245"/>
      <c r="C64" s="250"/>
      <c r="D64" s="250"/>
      <c r="E64" s="253"/>
      <c r="F64" s="250"/>
      <c r="G64" s="250"/>
      <c r="H64" s="250"/>
      <c r="I64" s="250"/>
      <c r="J64" s="250"/>
      <c r="K64" s="246"/>
    </row>
    <row r="65" spans="2:11" s="1" customFormat="1" ht="15" customHeight="1">
      <c r="B65" s="245"/>
      <c r="C65" s="250"/>
      <c r="D65" s="375" t="s">
        <v>452</v>
      </c>
      <c r="E65" s="375"/>
      <c r="F65" s="375"/>
      <c r="G65" s="375"/>
      <c r="H65" s="375"/>
      <c r="I65" s="375"/>
      <c r="J65" s="375"/>
      <c r="K65" s="246"/>
    </row>
    <row r="66" spans="2:11" s="1" customFormat="1" ht="15" customHeight="1">
      <c r="B66" s="245"/>
      <c r="C66" s="250"/>
      <c r="D66" s="377" t="s">
        <v>453</v>
      </c>
      <c r="E66" s="377"/>
      <c r="F66" s="377"/>
      <c r="G66" s="377"/>
      <c r="H66" s="377"/>
      <c r="I66" s="377"/>
      <c r="J66" s="377"/>
      <c r="K66" s="246"/>
    </row>
    <row r="67" spans="2:11" s="1" customFormat="1" ht="15" customHeight="1">
      <c r="B67" s="245"/>
      <c r="C67" s="250"/>
      <c r="D67" s="375" t="s">
        <v>454</v>
      </c>
      <c r="E67" s="375"/>
      <c r="F67" s="375"/>
      <c r="G67" s="375"/>
      <c r="H67" s="375"/>
      <c r="I67" s="375"/>
      <c r="J67" s="375"/>
      <c r="K67" s="246"/>
    </row>
    <row r="68" spans="2:11" s="1" customFormat="1" ht="15" customHeight="1">
      <c r="B68" s="245"/>
      <c r="C68" s="250"/>
      <c r="D68" s="375" t="s">
        <v>455</v>
      </c>
      <c r="E68" s="375"/>
      <c r="F68" s="375"/>
      <c r="G68" s="375"/>
      <c r="H68" s="375"/>
      <c r="I68" s="375"/>
      <c r="J68" s="375"/>
      <c r="K68" s="246"/>
    </row>
    <row r="69" spans="2:11" s="1" customFormat="1" ht="15" customHeight="1">
      <c r="B69" s="245"/>
      <c r="C69" s="250"/>
      <c r="D69" s="375" t="s">
        <v>456</v>
      </c>
      <c r="E69" s="375"/>
      <c r="F69" s="375"/>
      <c r="G69" s="375"/>
      <c r="H69" s="375"/>
      <c r="I69" s="375"/>
      <c r="J69" s="375"/>
      <c r="K69" s="246"/>
    </row>
    <row r="70" spans="2:11" s="1" customFormat="1" ht="15" customHeight="1">
      <c r="B70" s="245"/>
      <c r="C70" s="250"/>
      <c r="D70" s="375" t="s">
        <v>457</v>
      </c>
      <c r="E70" s="375"/>
      <c r="F70" s="375"/>
      <c r="G70" s="375"/>
      <c r="H70" s="375"/>
      <c r="I70" s="375"/>
      <c r="J70" s="375"/>
      <c r="K70" s="246"/>
    </row>
    <row r="71" spans="2:11" s="1" customFormat="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pans="2:11" s="1" customFormat="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pans="2:11" s="1" customFormat="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pans="2:11" s="1" customFormat="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pans="2:11" s="1" customFormat="1" ht="45" customHeight="1">
      <c r="B75" s="262"/>
      <c r="C75" s="370" t="s">
        <v>458</v>
      </c>
      <c r="D75" s="370"/>
      <c r="E75" s="370"/>
      <c r="F75" s="370"/>
      <c r="G75" s="370"/>
      <c r="H75" s="370"/>
      <c r="I75" s="370"/>
      <c r="J75" s="370"/>
      <c r="K75" s="263"/>
    </row>
    <row r="76" spans="2:11" s="1" customFormat="1" ht="17.25" customHeight="1">
      <c r="B76" s="262"/>
      <c r="C76" s="264" t="s">
        <v>459</v>
      </c>
      <c r="D76" s="264"/>
      <c r="E76" s="264"/>
      <c r="F76" s="264" t="s">
        <v>460</v>
      </c>
      <c r="G76" s="265"/>
      <c r="H76" s="264" t="s">
        <v>55</v>
      </c>
      <c r="I76" s="264" t="s">
        <v>58</v>
      </c>
      <c r="J76" s="264" t="s">
        <v>461</v>
      </c>
      <c r="K76" s="263"/>
    </row>
    <row r="77" spans="2:11" s="1" customFormat="1" ht="17.25" customHeight="1">
      <c r="B77" s="262"/>
      <c r="C77" s="266" t="s">
        <v>462</v>
      </c>
      <c r="D77" s="266"/>
      <c r="E77" s="266"/>
      <c r="F77" s="267" t="s">
        <v>463</v>
      </c>
      <c r="G77" s="268"/>
      <c r="H77" s="266"/>
      <c r="I77" s="266"/>
      <c r="J77" s="266" t="s">
        <v>464</v>
      </c>
      <c r="K77" s="263"/>
    </row>
    <row r="78" spans="2:11" s="1" customFormat="1" ht="5.25" customHeight="1">
      <c r="B78" s="262"/>
      <c r="C78" s="269"/>
      <c r="D78" s="269"/>
      <c r="E78" s="269"/>
      <c r="F78" s="269"/>
      <c r="G78" s="270"/>
      <c r="H78" s="269"/>
      <c r="I78" s="269"/>
      <c r="J78" s="269"/>
      <c r="K78" s="263"/>
    </row>
    <row r="79" spans="2:11" s="1" customFormat="1" ht="15" customHeight="1">
      <c r="B79" s="262"/>
      <c r="C79" s="251" t="s">
        <v>54</v>
      </c>
      <c r="D79" s="271"/>
      <c r="E79" s="271"/>
      <c r="F79" s="272" t="s">
        <v>465</v>
      </c>
      <c r="G79" s="273"/>
      <c r="H79" s="251" t="s">
        <v>466</v>
      </c>
      <c r="I79" s="251" t="s">
        <v>467</v>
      </c>
      <c r="J79" s="251">
        <v>20</v>
      </c>
      <c r="K79" s="263"/>
    </row>
    <row r="80" spans="2:11" s="1" customFormat="1" ht="15" customHeight="1">
      <c r="B80" s="262"/>
      <c r="C80" s="251" t="s">
        <v>468</v>
      </c>
      <c r="D80" s="251"/>
      <c r="E80" s="251"/>
      <c r="F80" s="272" t="s">
        <v>465</v>
      </c>
      <c r="G80" s="273"/>
      <c r="H80" s="251" t="s">
        <v>469</v>
      </c>
      <c r="I80" s="251" t="s">
        <v>467</v>
      </c>
      <c r="J80" s="251">
        <v>120</v>
      </c>
      <c r="K80" s="263"/>
    </row>
    <row r="81" spans="2:11" s="1" customFormat="1" ht="15" customHeight="1">
      <c r="B81" s="274"/>
      <c r="C81" s="251" t="s">
        <v>470</v>
      </c>
      <c r="D81" s="251"/>
      <c r="E81" s="251"/>
      <c r="F81" s="272" t="s">
        <v>471</v>
      </c>
      <c r="G81" s="273"/>
      <c r="H81" s="251" t="s">
        <v>472</v>
      </c>
      <c r="I81" s="251" t="s">
        <v>467</v>
      </c>
      <c r="J81" s="251">
        <v>50</v>
      </c>
      <c r="K81" s="263"/>
    </row>
    <row r="82" spans="2:11" s="1" customFormat="1" ht="15" customHeight="1">
      <c r="B82" s="274"/>
      <c r="C82" s="251" t="s">
        <v>473</v>
      </c>
      <c r="D82" s="251"/>
      <c r="E82" s="251"/>
      <c r="F82" s="272" t="s">
        <v>465</v>
      </c>
      <c r="G82" s="273"/>
      <c r="H82" s="251" t="s">
        <v>474</v>
      </c>
      <c r="I82" s="251" t="s">
        <v>475</v>
      </c>
      <c r="J82" s="251"/>
      <c r="K82" s="263"/>
    </row>
    <row r="83" spans="2:11" s="1" customFormat="1" ht="15" customHeight="1">
      <c r="B83" s="274"/>
      <c r="C83" s="275" t="s">
        <v>476</v>
      </c>
      <c r="D83" s="275"/>
      <c r="E83" s="275"/>
      <c r="F83" s="276" t="s">
        <v>471</v>
      </c>
      <c r="G83" s="275"/>
      <c r="H83" s="275" t="s">
        <v>477</v>
      </c>
      <c r="I83" s="275" t="s">
        <v>467</v>
      </c>
      <c r="J83" s="275">
        <v>15</v>
      </c>
      <c r="K83" s="263"/>
    </row>
    <row r="84" spans="2:11" s="1" customFormat="1" ht="15" customHeight="1">
      <c r="B84" s="274"/>
      <c r="C84" s="275" t="s">
        <v>478</v>
      </c>
      <c r="D84" s="275"/>
      <c r="E84" s="275"/>
      <c r="F84" s="276" t="s">
        <v>471</v>
      </c>
      <c r="G84" s="275"/>
      <c r="H84" s="275" t="s">
        <v>479</v>
      </c>
      <c r="I84" s="275" t="s">
        <v>467</v>
      </c>
      <c r="J84" s="275">
        <v>15</v>
      </c>
      <c r="K84" s="263"/>
    </row>
    <row r="85" spans="2:11" s="1" customFormat="1" ht="15" customHeight="1">
      <c r="B85" s="274"/>
      <c r="C85" s="275" t="s">
        <v>480</v>
      </c>
      <c r="D85" s="275"/>
      <c r="E85" s="275"/>
      <c r="F85" s="276" t="s">
        <v>471</v>
      </c>
      <c r="G85" s="275"/>
      <c r="H85" s="275" t="s">
        <v>481</v>
      </c>
      <c r="I85" s="275" t="s">
        <v>467</v>
      </c>
      <c r="J85" s="275">
        <v>20</v>
      </c>
      <c r="K85" s="263"/>
    </row>
    <row r="86" spans="2:11" s="1" customFormat="1" ht="15" customHeight="1">
      <c r="B86" s="274"/>
      <c r="C86" s="275" t="s">
        <v>482</v>
      </c>
      <c r="D86" s="275"/>
      <c r="E86" s="275"/>
      <c r="F86" s="276" t="s">
        <v>471</v>
      </c>
      <c r="G86" s="275"/>
      <c r="H86" s="275" t="s">
        <v>483</v>
      </c>
      <c r="I86" s="275" t="s">
        <v>467</v>
      </c>
      <c r="J86" s="275">
        <v>20</v>
      </c>
      <c r="K86" s="263"/>
    </row>
    <row r="87" spans="2:11" s="1" customFormat="1" ht="15" customHeight="1">
      <c r="B87" s="274"/>
      <c r="C87" s="251" t="s">
        <v>484</v>
      </c>
      <c r="D87" s="251"/>
      <c r="E87" s="251"/>
      <c r="F87" s="272" t="s">
        <v>471</v>
      </c>
      <c r="G87" s="273"/>
      <c r="H87" s="251" t="s">
        <v>485</v>
      </c>
      <c r="I87" s="251" t="s">
        <v>467</v>
      </c>
      <c r="J87" s="251">
        <v>50</v>
      </c>
      <c r="K87" s="263"/>
    </row>
    <row r="88" spans="2:11" s="1" customFormat="1" ht="15" customHeight="1">
      <c r="B88" s="274"/>
      <c r="C88" s="251" t="s">
        <v>486</v>
      </c>
      <c r="D88" s="251"/>
      <c r="E88" s="251"/>
      <c r="F88" s="272" t="s">
        <v>471</v>
      </c>
      <c r="G88" s="273"/>
      <c r="H88" s="251" t="s">
        <v>487</v>
      </c>
      <c r="I88" s="251" t="s">
        <v>467</v>
      </c>
      <c r="J88" s="251">
        <v>20</v>
      </c>
      <c r="K88" s="263"/>
    </row>
    <row r="89" spans="2:11" s="1" customFormat="1" ht="15" customHeight="1">
      <c r="B89" s="274"/>
      <c r="C89" s="251" t="s">
        <v>488</v>
      </c>
      <c r="D89" s="251"/>
      <c r="E89" s="251"/>
      <c r="F89" s="272" t="s">
        <v>471</v>
      </c>
      <c r="G89" s="273"/>
      <c r="H89" s="251" t="s">
        <v>489</v>
      </c>
      <c r="I89" s="251" t="s">
        <v>467</v>
      </c>
      <c r="J89" s="251">
        <v>20</v>
      </c>
      <c r="K89" s="263"/>
    </row>
    <row r="90" spans="2:11" s="1" customFormat="1" ht="15" customHeight="1">
      <c r="B90" s="274"/>
      <c r="C90" s="251" t="s">
        <v>490</v>
      </c>
      <c r="D90" s="251"/>
      <c r="E90" s="251"/>
      <c r="F90" s="272" t="s">
        <v>471</v>
      </c>
      <c r="G90" s="273"/>
      <c r="H90" s="251" t="s">
        <v>491</v>
      </c>
      <c r="I90" s="251" t="s">
        <v>467</v>
      </c>
      <c r="J90" s="251">
        <v>50</v>
      </c>
      <c r="K90" s="263"/>
    </row>
    <row r="91" spans="2:11" s="1" customFormat="1" ht="15" customHeight="1">
      <c r="B91" s="274"/>
      <c r="C91" s="251" t="s">
        <v>492</v>
      </c>
      <c r="D91" s="251"/>
      <c r="E91" s="251"/>
      <c r="F91" s="272" t="s">
        <v>471</v>
      </c>
      <c r="G91" s="273"/>
      <c r="H91" s="251" t="s">
        <v>492</v>
      </c>
      <c r="I91" s="251" t="s">
        <v>467</v>
      </c>
      <c r="J91" s="251">
        <v>50</v>
      </c>
      <c r="K91" s="263"/>
    </row>
    <row r="92" spans="2:11" s="1" customFormat="1" ht="15" customHeight="1">
      <c r="B92" s="274"/>
      <c r="C92" s="251" t="s">
        <v>493</v>
      </c>
      <c r="D92" s="251"/>
      <c r="E92" s="251"/>
      <c r="F92" s="272" t="s">
        <v>471</v>
      </c>
      <c r="G92" s="273"/>
      <c r="H92" s="251" t="s">
        <v>494</v>
      </c>
      <c r="I92" s="251" t="s">
        <v>467</v>
      </c>
      <c r="J92" s="251">
        <v>255</v>
      </c>
      <c r="K92" s="263"/>
    </row>
    <row r="93" spans="2:11" s="1" customFormat="1" ht="15" customHeight="1">
      <c r="B93" s="274"/>
      <c r="C93" s="251" t="s">
        <v>495</v>
      </c>
      <c r="D93" s="251"/>
      <c r="E93" s="251"/>
      <c r="F93" s="272" t="s">
        <v>465</v>
      </c>
      <c r="G93" s="273"/>
      <c r="H93" s="251" t="s">
        <v>496</v>
      </c>
      <c r="I93" s="251" t="s">
        <v>497</v>
      </c>
      <c r="J93" s="251"/>
      <c r="K93" s="263"/>
    </row>
    <row r="94" spans="2:11" s="1" customFormat="1" ht="15" customHeight="1">
      <c r="B94" s="274"/>
      <c r="C94" s="251" t="s">
        <v>498</v>
      </c>
      <c r="D94" s="251"/>
      <c r="E94" s="251"/>
      <c r="F94" s="272" t="s">
        <v>465</v>
      </c>
      <c r="G94" s="273"/>
      <c r="H94" s="251" t="s">
        <v>499</v>
      </c>
      <c r="I94" s="251" t="s">
        <v>500</v>
      </c>
      <c r="J94" s="251"/>
      <c r="K94" s="263"/>
    </row>
    <row r="95" spans="2:11" s="1" customFormat="1" ht="15" customHeight="1">
      <c r="B95" s="274"/>
      <c r="C95" s="251" t="s">
        <v>501</v>
      </c>
      <c r="D95" s="251"/>
      <c r="E95" s="251"/>
      <c r="F95" s="272" t="s">
        <v>465</v>
      </c>
      <c r="G95" s="273"/>
      <c r="H95" s="251" t="s">
        <v>501</v>
      </c>
      <c r="I95" s="251" t="s">
        <v>500</v>
      </c>
      <c r="J95" s="251"/>
      <c r="K95" s="263"/>
    </row>
    <row r="96" spans="2:11" s="1" customFormat="1" ht="15" customHeight="1">
      <c r="B96" s="274"/>
      <c r="C96" s="251" t="s">
        <v>39</v>
      </c>
      <c r="D96" s="251"/>
      <c r="E96" s="251"/>
      <c r="F96" s="272" t="s">
        <v>465</v>
      </c>
      <c r="G96" s="273"/>
      <c r="H96" s="251" t="s">
        <v>502</v>
      </c>
      <c r="I96" s="251" t="s">
        <v>500</v>
      </c>
      <c r="J96" s="251"/>
      <c r="K96" s="263"/>
    </row>
    <row r="97" spans="2:11" s="1" customFormat="1" ht="15" customHeight="1">
      <c r="B97" s="274"/>
      <c r="C97" s="251" t="s">
        <v>49</v>
      </c>
      <c r="D97" s="251"/>
      <c r="E97" s="251"/>
      <c r="F97" s="272" t="s">
        <v>465</v>
      </c>
      <c r="G97" s="273"/>
      <c r="H97" s="251" t="s">
        <v>503</v>
      </c>
      <c r="I97" s="251" t="s">
        <v>500</v>
      </c>
      <c r="J97" s="251"/>
      <c r="K97" s="263"/>
    </row>
    <row r="98" spans="2:11" s="1" customFormat="1" ht="15" customHeight="1">
      <c r="B98" s="277"/>
      <c r="C98" s="278"/>
      <c r="D98" s="278"/>
      <c r="E98" s="278"/>
      <c r="F98" s="278"/>
      <c r="G98" s="278"/>
      <c r="H98" s="278"/>
      <c r="I98" s="278"/>
      <c r="J98" s="278"/>
      <c r="K98" s="279"/>
    </row>
    <row r="99" spans="2:11" s="1" customFormat="1" ht="18.75" customHeight="1">
      <c r="B99" s="280"/>
      <c r="C99" s="281"/>
      <c r="D99" s="281"/>
      <c r="E99" s="281"/>
      <c r="F99" s="281"/>
      <c r="G99" s="281"/>
      <c r="H99" s="281"/>
      <c r="I99" s="281"/>
      <c r="J99" s="281"/>
      <c r="K99" s="280"/>
    </row>
    <row r="100" spans="2:11" s="1" customFormat="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pans="2:11" s="1" customFormat="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pans="2:11" s="1" customFormat="1" ht="45" customHeight="1">
      <c r="B102" s="262"/>
      <c r="C102" s="370" t="s">
        <v>504</v>
      </c>
      <c r="D102" s="370"/>
      <c r="E102" s="370"/>
      <c r="F102" s="370"/>
      <c r="G102" s="370"/>
      <c r="H102" s="370"/>
      <c r="I102" s="370"/>
      <c r="J102" s="370"/>
      <c r="K102" s="263"/>
    </row>
    <row r="103" spans="2:11" s="1" customFormat="1" ht="17.25" customHeight="1">
      <c r="B103" s="262"/>
      <c r="C103" s="264" t="s">
        <v>459</v>
      </c>
      <c r="D103" s="264"/>
      <c r="E103" s="264"/>
      <c r="F103" s="264" t="s">
        <v>460</v>
      </c>
      <c r="G103" s="265"/>
      <c r="H103" s="264" t="s">
        <v>55</v>
      </c>
      <c r="I103" s="264" t="s">
        <v>58</v>
      </c>
      <c r="J103" s="264" t="s">
        <v>461</v>
      </c>
      <c r="K103" s="263"/>
    </row>
    <row r="104" spans="2:11" s="1" customFormat="1" ht="17.25" customHeight="1">
      <c r="B104" s="262"/>
      <c r="C104" s="266" t="s">
        <v>462</v>
      </c>
      <c r="D104" s="266"/>
      <c r="E104" s="266"/>
      <c r="F104" s="267" t="s">
        <v>463</v>
      </c>
      <c r="G104" s="268"/>
      <c r="H104" s="266"/>
      <c r="I104" s="266"/>
      <c r="J104" s="266" t="s">
        <v>464</v>
      </c>
      <c r="K104" s="263"/>
    </row>
    <row r="105" spans="2:11" s="1" customFormat="1" ht="5.25" customHeight="1">
      <c r="B105" s="262"/>
      <c r="C105" s="264"/>
      <c r="D105" s="264"/>
      <c r="E105" s="264"/>
      <c r="F105" s="264"/>
      <c r="G105" s="282"/>
      <c r="H105" s="264"/>
      <c r="I105" s="264"/>
      <c r="J105" s="264"/>
      <c r="K105" s="263"/>
    </row>
    <row r="106" spans="2:11" s="1" customFormat="1" ht="15" customHeight="1">
      <c r="B106" s="262"/>
      <c r="C106" s="251" t="s">
        <v>54</v>
      </c>
      <c r="D106" s="271"/>
      <c r="E106" s="271"/>
      <c r="F106" s="272" t="s">
        <v>465</v>
      </c>
      <c r="G106" s="251"/>
      <c r="H106" s="251" t="s">
        <v>505</v>
      </c>
      <c r="I106" s="251" t="s">
        <v>467</v>
      </c>
      <c r="J106" s="251">
        <v>20</v>
      </c>
      <c r="K106" s="263"/>
    </row>
    <row r="107" spans="2:11" s="1" customFormat="1" ht="15" customHeight="1">
      <c r="B107" s="262"/>
      <c r="C107" s="251" t="s">
        <v>468</v>
      </c>
      <c r="D107" s="251"/>
      <c r="E107" s="251"/>
      <c r="F107" s="272" t="s">
        <v>465</v>
      </c>
      <c r="G107" s="251"/>
      <c r="H107" s="251" t="s">
        <v>505</v>
      </c>
      <c r="I107" s="251" t="s">
        <v>467</v>
      </c>
      <c r="J107" s="251">
        <v>120</v>
      </c>
      <c r="K107" s="263"/>
    </row>
    <row r="108" spans="2:11" s="1" customFormat="1" ht="15" customHeight="1">
      <c r="B108" s="274"/>
      <c r="C108" s="251" t="s">
        <v>470</v>
      </c>
      <c r="D108" s="251"/>
      <c r="E108" s="251"/>
      <c r="F108" s="272" t="s">
        <v>471</v>
      </c>
      <c r="G108" s="251"/>
      <c r="H108" s="251" t="s">
        <v>505</v>
      </c>
      <c r="I108" s="251" t="s">
        <v>467</v>
      </c>
      <c r="J108" s="251">
        <v>50</v>
      </c>
      <c r="K108" s="263"/>
    </row>
    <row r="109" spans="2:11" s="1" customFormat="1" ht="15" customHeight="1">
      <c r="B109" s="274"/>
      <c r="C109" s="251" t="s">
        <v>473</v>
      </c>
      <c r="D109" s="251"/>
      <c r="E109" s="251"/>
      <c r="F109" s="272" t="s">
        <v>465</v>
      </c>
      <c r="G109" s="251"/>
      <c r="H109" s="251" t="s">
        <v>505</v>
      </c>
      <c r="I109" s="251" t="s">
        <v>475</v>
      </c>
      <c r="J109" s="251"/>
      <c r="K109" s="263"/>
    </row>
    <row r="110" spans="2:11" s="1" customFormat="1" ht="15" customHeight="1">
      <c r="B110" s="274"/>
      <c r="C110" s="251" t="s">
        <v>484</v>
      </c>
      <c r="D110" s="251"/>
      <c r="E110" s="251"/>
      <c r="F110" s="272" t="s">
        <v>471</v>
      </c>
      <c r="G110" s="251"/>
      <c r="H110" s="251" t="s">
        <v>505</v>
      </c>
      <c r="I110" s="251" t="s">
        <v>467</v>
      </c>
      <c r="J110" s="251">
        <v>50</v>
      </c>
      <c r="K110" s="263"/>
    </row>
    <row r="111" spans="2:11" s="1" customFormat="1" ht="15" customHeight="1">
      <c r="B111" s="274"/>
      <c r="C111" s="251" t="s">
        <v>492</v>
      </c>
      <c r="D111" s="251"/>
      <c r="E111" s="251"/>
      <c r="F111" s="272" t="s">
        <v>471</v>
      </c>
      <c r="G111" s="251"/>
      <c r="H111" s="251" t="s">
        <v>505</v>
      </c>
      <c r="I111" s="251" t="s">
        <v>467</v>
      </c>
      <c r="J111" s="251">
        <v>50</v>
      </c>
      <c r="K111" s="263"/>
    </row>
    <row r="112" spans="2:11" s="1" customFormat="1" ht="15" customHeight="1">
      <c r="B112" s="274"/>
      <c r="C112" s="251" t="s">
        <v>490</v>
      </c>
      <c r="D112" s="251"/>
      <c r="E112" s="251"/>
      <c r="F112" s="272" t="s">
        <v>471</v>
      </c>
      <c r="G112" s="251"/>
      <c r="H112" s="251" t="s">
        <v>505</v>
      </c>
      <c r="I112" s="251" t="s">
        <v>467</v>
      </c>
      <c r="J112" s="251">
        <v>50</v>
      </c>
      <c r="K112" s="263"/>
    </row>
    <row r="113" spans="2:11" s="1" customFormat="1" ht="15" customHeight="1">
      <c r="B113" s="274"/>
      <c r="C113" s="251" t="s">
        <v>54</v>
      </c>
      <c r="D113" s="251"/>
      <c r="E113" s="251"/>
      <c r="F113" s="272" t="s">
        <v>465</v>
      </c>
      <c r="G113" s="251"/>
      <c r="H113" s="251" t="s">
        <v>506</v>
      </c>
      <c r="I113" s="251" t="s">
        <v>467</v>
      </c>
      <c r="J113" s="251">
        <v>20</v>
      </c>
      <c r="K113" s="263"/>
    </row>
    <row r="114" spans="2:11" s="1" customFormat="1" ht="15" customHeight="1">
      <c r="B114" s="274"/>
      <c r="C114" s="251" t="s">
        <v>507</v>
      </c>
      <c r="D114" s="251"/>
      <c r="E114" s="251"/>
      <c r="F114" s="272" t="s">
        <v>465</v>
      </c>
      <c r="G114" s="251"/>
      <c r="H114" s="251" t="s">
        <v>508</v>
      </c>
      <c r="I114" s="251" t="s">
        <v>467</v>
      </c>
      <c r="J114" s="251">
        <v>120</v>
      </c>
      <c r="K114" s="263"/>
    </row>
    <row r="115" spans="2:11" s="1" customFormat="1" ht="15" customHeight="1">
      <c r="B115" s="274"/>
      <c r="C115" s="251" t="s">
        <v>39</v>
      </c>
      <c r="D115" s="251"/>
      <c r="E115" s="251"/>
      <c r="F115" s="272" t="s">
        <v>465</v>
      </c>
      <c r="G115" s="251"/>
      <c r="H115" s="251" t="s">
        <v>509</v>
      </c>
      <c r="I115" s="251" t="s">
        <v>500</v>
      </c>
      <c r="J115" s="251"/>
      <c r="K115" s="263"/>
    </row>
    <row r="116" spans="2:11" s="1" customFormat="1" ht="15" customHeight="1">
      <c r="B116" s="274"/>
      <c r="C116" s="251" t="s">
        <v>49</v>
      </c>
      <c r="D116" s="251"/>
      <c r="E116" s="251"/>
      <c r="F116" s="272" t="s">
        <v>465</v>
      </c>
      <c r="G116" s="251"/>
      <c r="H116" s="251" t="s">
        <v>510</v>
      </c>
      <c r="I116" s="251" t="s">
        <v>500</v>
      </c>
      <c r="J116" s="251"/>
      <c r="K116" s="263"/>
    </row>
    <row r="117" spans="2:11" s="1" customFormat="1" ht="15" customHeight="1">
      <c r="B117" s="274"/>
      <c r="C117" s="251" t="s">
        <v>58</v>
      </c>
      <c r="D117" s="251"/>
      <c r="E117" s="251"/>
      <c r="F117" s="272" t="s">
        <v>465</v>
      </c>
      <c r="G117" s="251"/>
      <c r="H117" s="251" t="s">
        <v>511</v>
      </c>
      <c r="I117" s="251" t="s">
        <v>512</v>
      </c>
      <c r="J117" s="251"/>
      <c r="K117" s="263"/>
    </row>
    <row r="118" spans="2:11" s="1" customFormat="1" ht="15" customHeight="1">
      <c r="B118" s="277"/>
      <c r="C118" s="283"/>
      <c r="D118" s="283"/>
      <c r="E118" s="283"/>
      <c r="F118" s="283"/>
      <c r="G118" s="283"/>
      <c r="H118" s="283"/>
      <c r="I118" s="283"/>
      <c r="J118" s="283"/>
      <c r="K118" s="279"/>
    </row>
    <row r="119" spans="2:11" s="1" customFormat="1" ht="18.75" customHeight="1">
      <c r="B119" s="284"/>
      <c r="C119" s="285"/>
      <c r="D119" s="285"/>
      <c r="E119" s="285"/>
      <c r="F119" s="286"/>
      <c r="G119" s="285"/>
      <c r="H119" s="285"/>
      <c r="I119" s="285"/>
      <c r="J119" s="285"/>
      <c r="K119" s="284"/>
    </row>
    <row r="120" spans="2:11" s="1" customFormat="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pans="2:11" s="1" customFormat="1" ht="7.5" customHeight="1">
      <c r="B121" s="287"/>
      <c r="C121" s="288"/>
      <c r="D121" s="288"/>
      <c r="E121" s="288"/>
      <c r="F121" s="288"/>
      <c r="G121" s="288"/>
      <c r="H121" s="288"/>
      <c r="I121" s="288"/>
      <c r="J121" s="288"/>
      <c r="K121" s="289"/>
    </row>
    <row r="122" spans="2:11" s="1" customFormat="1" ht="45" customHeight="1">
      <c r="B122" s="290"/>
      <c r="C122" s="371" t="s">
        <v>513</v>
      </c>
      <c r="D122" s="371"/>
      <c r="E122" s="371"/>
      <c r="F122" s="371"/>
      <c r="G122" s="371"/>
      <c r="H122" s="371"/>
      <c r="I122" s="371"/>
      <c r="J122" s="371"/>
      <c r="K122" s="291"/>
    </row>
    <row r="123" spans="2:11" s="1" customFormat="1" ht="17.25" customHeight="1">
      <c r="B123" s="292"/>
      <c r="C123" s="264" t="s">
        <v>459</v>
      </c>
      <c r="D123" s="264"/>
      <c r="E123" s="264"/>
      <c r="F123" s="264" t="s">
        <v>460</v>
      </c>
      <c r="G123" s="265"/>
      <c r="H123" s="264" t="s">
        <v>55</v>
      </c>
      <c r="I123" s="264" t="s">
        <v>58</v>
      </c>
      <c r="J123" s="264" t="s">
        <v>461</v>
      </c>
      <c r="K123" s="293"/>
    </row>
    <row r="124" spans="2:11" s="1" customFormat="1" ht="17.25" customHeight="1">
      <c r="B124" s="292"/>
      <c r="C124" s="266" t="s">
        <v>462</v>
      </c>
      <c r="D124" s="266"/>
      <c r="E124" s="266"/>
      <c r="F124" s="267" t="s">
        <v>463</v>
      </c>
      <c r="G124" s="268"/>
      <c r="H124" s="266"/>
      <c r="I124" s="266"/>
      <c r="J124" s="266" t="s">
        <v>464</v>
      </c>
      <c r="K124" s="293"/>
    </row>
    <row r="125" spans="2:11" s="1" customFormat="1" ht="5.25" customHeight="1">
      <c r="B125" s="294"/>
      <c r="C125" s="269"/>
      <c r="D125" s="269"/>
      <c r="E125" s="269"/>
      <c r="F125" s="269"/>
      <c r="G125" s="295"/>
      <c r="H125" s="269"/>
      <c r="I125" s="269"/>
      <c r="J125" s="269"/>
      <c r="K125" s="296"/>
    </row>
    <row r="126" spans="2:11" s="1" customFormat="1" ht="15" customHeight="1">
      <c r="B126" s="294"/>
      <c r="C126" s="251" t="s">
        <v>468</v>
      </c>
      <c r="D126" s="271"/>
      <c r="E126" s="271"/>
      <c r="F126" s="272" t="s">
        <v>465</v>
      </c>
      <c r="G126" s="251"/>
      <c r="H126" s="251" t="s">
        <v>505</v>
      </c>
      <c r="I126" s="251" t="s">
        <v>467</v>
      </c>
      <c r="J126" s="251">
        <v>120</v>
      </c>
      <c r="K126" s="297"/>
    </row>
    <row r="127" spans="2:11" s="1" customFormat="1" ht="15" customHeight="1">
      <c r="B127" s="294"/>
      <c r="C127" s="251" t="s">
        <v>514</v>
      </c>
      <c r="D127" s="251"/>
      <c r="E127" s="251"/>
      <c r="F127" s="272" t="s">
        <v>465</v>
      </c>
      <c r="G127" s="251"/>
      <c r="H127" s="251" t="s">
        <v>515</v>
      </c>
      <c r="I127" s="251" t="s">
        <v>467</v>
      </c>
      <c r="J127" s="251" t="s">
        <v>516</v>
      </c>
      <c r="K127" s="297"/>
    </row>
    <row r="128" spans="2:11" s="1" customFormat="1" ht="15" customHeight="1">
      <c r="B128" s="294"/>
      <c r="C128" s="251" t="s">
        <v>413</v>
      </c>
      <c r="D128" s="251"/>
      <c r="E128" s="251"/>
      <c r="F128" s="272" t="s">
        <v>465</v>
      </c>
      <c r="G128" s="251"/>
      <c r="H128" s="251" t="s">
        <v>517</v>
      </c>
      <c r="I128" s="251" t="s">
        <v>467</v>
      </c>
      <c r="J128" s="251" t="s">
        <v>516</v>
      </c>
      <c r="K128" s="297"/>
    </row>
    <row r="129" spans="2:11" s="1" customFormat="1" ht="15" customHeight="1">
      <c r="B129" s="294"/>
      <c r="C129" s="251" t="s">
        <v>476</v>
      </c>
      <c r="D129" s="251"/>
      <c r="E129" s="251"/>
      <c r="F129" s="272" t="s">
        <v>471</v>
      </c>
      <c r="G129" s="251"/>
      <c r="H129" s="251" t="s">
        <v>477</v>
      </c>
      <c r="I129" s="251" t="s">
        <v>467</v>
      </c>
      <c r="J129" s="251">
        <v>15</v>
      </c>
      <c r="K129" s="297"/>
    </row>
    <row r="130" spans="2:11" s="1" customFormat="1" ht="15" customHeight="1">
      <c r="B130" s="294"/>
      <c r="C130" s="275" t="s">
        <v>478</v>
      </c>
      <c r="D130" s="275"/>
      <c r="E130" s="275"/>
      <c r="F130" s="276" t="s">
        <v>471</v>
      </c>
      <c r="G130" s="275"/>
      <c r="H130" s="275" t="s">
        <v>479</v>
      </c>
      <c r="I130" s="275" t="s">
        <v>467</v>
      </c>
      <c r="J130" s="275">
        <v>15</v>
      </c>
      <c r="K130" s="297"/>
    </row>
    <row r="131" spans="2:11" s="1" customFormat="1" ht="15" customHeight="1">
      <c r="B131" s="294"/>
      <c r="C131" s="275" t="s">
        <v>480</v>
      </c>
      <c r="D131" s="275"/>
      <c r="E131" s="275"/>
      <c r="F131" s="276" t="s">
        <v>471</v>
      </c>
      <c r="G131" s="275"/>
      <c r="H131" s="275" t="s">
        <v>481</v>
      </c>
      <c r="I131" s="275" t="s">
        <v>467</v>
      </c>
      <c r="J131" s="275">
        <v>20</v>
      </c>
      <c r="K131" s="297"/>
    </row>
    <row r="132" spans="2:11" s="1" customFormat="1" ht="15" customHeight="1">
      <c r="B132" s="294"/>
      <c r="C132" s="275" t="s">
        <v>482</v>
      </c>
      <c r="D132" s="275"/>
      <c r="E132" s="275"/>
      <c r="F132" s="276" t="s">
        <v>471</v>
      </c>
      <c r="G132" s="275"/>
      <c r="H132" s="275" t="s">
        <v>483</v>
      </c>
      <c r="I132" s="275" t="s">
        <v>467</v>
      </c>
      <c r="J132" s="275">
        <v>20</v>
      </c>
      <c r="K132" s="297"/>
    </row>
    <row r="133" spans="2:11" s="1" customFormat="1" ht="15" customHeight="1">
      <c r="B133" s="294"/>
      <c r="C133" s="251" t="s">
        <v>470</v>
      </c>
      <c r="D133" s="251"/>
      <c r="E133" s="251"/>
      <c r="F133" s="272" t="s">
        <v>471</v>
      </c>
      <c r="G133" s="251"/>
      <c r="H133" s="251" t="s">
        <v>505</v>
      </c>
      <c r="I133" s="251" t="s">
        <v>467</v>
      </c>
      <c r="J133" s="251">
        <v>50</v>
      </c>
      <c r="K133" s="297"/>
    </row>
    <row r="134" spans="2:11" s="1" customFormat="1" ht="15" customHeight="1">
      <c r="B134" s="294"/>
      <c r="C134" s="251" t="s">
        <v>484</v>
      </c>
      <c r="D134" s="251"/>
      <c r="E134" s="251"/>
      <c r="F134" s="272" t="s">
        <v>471</v>
      </c>
      <c r="G134" s="251"/>
      <c r="H134" s="251" t="s">
        <v>505</v>
      </c>
      <c r="I134" s="251" t="s">
        <v>467</v>
      </c>
      <c r="J134" s="251">
        <v>50</v>
      </c>
      <c r="K134" s="297"/>
    </row>
    <row r="135" spans="2:11" s="1" customFormat="1" ht="15" customHeight="1">
      <c r="B135" s="294"/>
      <c r="C135" s="251" t="s">
        <v>490</v>
      </c>
      <c r="D135" s="251"/>
      <c r="E135" s="251"/>
      <c r="F135" s="272" t="s">
        <v>471</v>
      </c>
      <c r="G135" s="251"/>
      <c r="H135" s="251" t="s">
        <v>505</v>
      </c>
      <c r="I135" s="251" t="s">
        <v>467</v>
      </c>
      <c r="J135" s="251">
        <v>50</v>
      </c>
      <c r="K135" s="297"/>
    </row>
    <row r="136" spans="2:11" s="1" customFormat="1" ht="15" customHeight="1">
      <c r="B136" s="294"/>
      <c r="C136" s="251" t="s">
        <v>492</v>
      </c>
      <c r="D136" s="251"/>
      <c r="E136" s="251"/>
      <c r="F136" s="272" t="s">
        <v>471</v>
      </c>
      <c r="G136" s="251"/>
      <c r="H136" s="251" t="s">
        <v>505</v>
      </c>
      <c r="I136" s="251" t="s">
        <v>467</v>
      </c>
      <c r="J136" s="251">
        <v>50</v>
      </c>
      <c r="K136" s="297"/>
    </row>
    <row r="137" spans="2:11" s="1" customFormat="1" ht="15" customHeight="1">
      <c r="B137" s="294"/>
      <c r="C137" s="251" t="s">
        <v>493</v>
      </c>
      <c r="D137" s="251"/>
      <c r="E137" s="251"/>
      <c r="F137" s="272" t="s">
        <v>471</v>
      </c>
      <c r="G137" s="251"/>
      <c r="H137" s="251" t="s">
        <v>518</v>
      </c>
      <c r="I137" s="251" t="s">
        <v>467</v>
      </c>
      <c r="J137" s="251">
        <v>255</v>
      </c>
      <c r="K137" s="297"/>
    </row>
    <row r="138" spans="2:11" s="1" customFormat="1" ht="15" customHeight="1">
      <c r="B138" s="294"/>
      <c r="C138" s="251" t="s">
        <v>495</v>
      </c>
      <c r="D138" s="251"/>
      <c r="E138" s="251"/>
      <c r="F138" s="272" t="s">
        <v>465</v>
      </c>
      <c r="G138" s="251"/>
      <c r="H138" s="251" t="s">
        <v>519</v>
      </c>
      <c r="I138" s="251" t="s">
        <v>497</v>
      </c>
      <c r="J138" s="251"/>
      <c r="K138" s="297"/>
    </row>
    <row r="139" spans="2:11" s="1" customFormat="1" ht="15" customHeight="1">
      <c r="B139" s="294"/>
      <c r="C139" s="251" t="s">
        <v>498</v>
      </c>
      <c r="D139" s="251"/>
      <c r="E139" s="251"/>
      <c r="F139" s="272" t="s">
        <v>465</v>
      </c>
      <c r="G139" s="251"/>
      <c r="H139" s="251" t="s">
        <v>520</v>
      </c>
      <c r="I139" s="251" t="s">
        <v>500</v>
      </c>
      <c r="J139" s="251"/>
      <c r="K139" s="297"/>
    </row>
    <row r="140" spans="2:11" s="1" customFormat="1" ht="15" customHeight="1">
      <c r="B140" s="294"/>
      <c r="C140" s="251" t="s">
        <v>501</v>
      </c>
      <c r="D140" s="251"/>
      <c r="E140" s="251"/>
      <c r="F140" s="272" t="s">
        <v>465</v>
      </c>
      <c r="G140" s="251"/>
      <c r="H140" s="251" t="s">
        <v>501</v>
      </c>
      <c r="I140" s="251" t="s">
        <v>500</v>
      </c>
      <c r="J140" s="251"/>
      <c r="K140" s="297"/>
    </row>
    <row r="141" spans="2:11" s="1" customFormat="1" ht="15" customHeight="1">
      <c r="B141" s="294"/>
      <c r="C141" s="251" t="s">
        <v>39</v>
      </c>
      <c r="D141" s="251"/>
      <c r="E141" s="251"/>
      <c r="F141" s="272" t="s">
        <v>465</v>
      </c>
      <c r="G141" s="251"/>
      <c r="H141" s="251" t="s">
        <v>521</v>
      </c>
      <c r="I141" s="251" t="s">
        <v>500</v>
      </c>
      <c r="J141" s="251"/>
      <c r="K141" s="297"/>
    </row>
    <row r="142" spans="2:11" s="1" customFormat="1" ht="15" customHeight="1">
      <c r="B142" s="294"/>
      <c r="C142" s="251" t="s">
        <v>522</v>
      </c>
      <c r="D142" s="251"/>
      <c r="E142" s="251"/>
      <c r="F142" s="272" t="s">
        <v>465</v>
      </c>
      <c r="G142" s="251"/>
      <c r="H142" s="251" t="s">
        <v>523</v>
      </c>
      <c r="I142" s="251" t="s">
        <v>500</v>
      </c>
      <c r="J142" s="251"/>
      <c r="K142" s="297"/>
    </row>
    <row r="143" spans="2:11" s="1" customFormat="1" ht="15" customHeight="1">
      <c r="B143" s="298"/>
      <c r="C143" s="299"/>
      <c r="D143" s="299"/>
      <c r="E143" s="299"/>
      <c r="F143" s="299"/>
      <c r="G143" s="299"/>
      <c r="H143" s="299"/>
      <c r="I143" s="299"/>
      <c r="J143" s="299"/>
      <c r="K143" s="300"/>
    </row>
    <row r="144" spans="2:11" s="1" customFormat="1" ht="18.75" customHeight="1">
      <c r="B144" s="285"/>
      <c r="C144" s="285"/>
      <c r="D144" s="285"/>
      <c r="E144" s="285"/>
      <c r="F144" s="286"/>
      <c r="G144" s="285"/>
      <c r="H144" s="285"/>
      <c r="I144" s="285"/>
      <c r="J144" s="285"/>
      <c r="K144" s="285"/>
    </row>
    <row r="145" spans="2:11" s="1" customFormat="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pans="2:11" s="1" customFormat="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pans="2:11" s="1" customFormat="1" ht="45" customHeight="1">
      <c r="B147" s="262"/>
      <c r="C147" s="370" t="s">
        <v>524</v>
      </c>
      <c r="D147" s="370"/>
      <c r="E147" s="370"/>
      <c r="F147" s="370"/>
      <c r="G147" s="370"/>
      <c r="H147" s="370"/>
      <c r="I147" s="370"/>
      <c r="J147" s="370"/>
      <c r="K147" s="263"/>
    </row>
    <row r="148" spans="2:11" s="1" customFormat="1" ht="17.25" customHeight="1">
      <c r="B148" s="262"/>
      <c r="C148" s="264" t="s">
        <v>459</v>
      </c>
      <c r="D148" s="264"/>
      <c r="E148" s="264"/>
      <c r="F148" s="264" t="s">
        <v>460</v>
      </c>
      <c r="G148" s="265"/>
      <c r="H148" s="264" t="s">
        <v>55</v>
      </c>
      <c r="I148" s="264" t="s">
        <v>58</v>
      </c>
      <c r="J148" s="264" t="s">
        <v>461</v>
      </c>
      <c r="K148" s="263"/>
    </row>
    <row r="149" spans="2:11" s="1" customFormat="1" ht="17.25" customHeight="1">
      <c r="B149" s="262"/>
      <c r="C149" s="266" t="s">
        <v>462</v>
      </c>
      <c r="D149" s="266"/>
      <c r="E149" s="266"/>
      <c r="F149" s="267" t="s">
        <v>463</v>
      </c>
      <c r="G149" s="268"/>
      <c r="H149" s="266"/>
      <c r="I149" s="266"/>
      <c r="J149" s="266" t="s">
        <v>464</v>
      </c>
      <c r="K149" s="263"/>
    </row>
    <row r="150" spans="2:11" s="1" customFormat="1" ht="5.25" customHeight="1">
      <c r="B150" s="274"/>
      <c r="C150" s="269"/>
      <c r="D150" s="269"/>
      <c r="E150" s="269"/>
      <c r="F150" s="269"/>
      <c r="G150" s="270"/>
      <c r="H150" s="269"/>
      <c r="I150" s="269"/>
      <c r="J150" s="269"/>
      <c r="K150" s="297"/>
    </row>
    <row r="151" spans="2:11" s="1" customFormat="1" ht="15" customHeight="1">
      <c r="B151" s="274"/>
      <c r="C151" s="301" t="s">
        <v>468</v>
      </c>
      <c r="D151" s="251"/>
      <c r="E151" s="251"/>
      <c r="F151" s="302" t="s">
        <v>465</v>
      </c>
      <c r="G151" s="251"/>
      <c r="H151" s="301" t="s">
        <v>505</v>
      </c>
      <c r="I151" s="301" t="s">
        <v>467</v>
      </c>
      <c r="J151" s="301">
        <v>120</v>
      </c>
      <c r="K151" s="297"/>
    </row>
    <row r="152" spans="2:11" s="1" customFormat="1" ht="15" customHeight="1">
      <c r="B152" s="274"/>
      <c r="C152" s="301" t="s">
        <v>514</v>
      </c>
      <c r="D152" s="251"/>
      <c r="E152" s="251"/>
      <c r="F152" s="302" t="s">
        <v>465</v>
      </c>
      <c r="G152" s="251"/>
      <c r="H152" s="301" t="s">
        <v>525</v>
      </c>
      <c r="I152" s="301" t="s">
        <v>467</v>
      </c>
      <c r="J152" s="301" t="s">
        <v>516</v>
      </c>
      <c r="K152" s="297"/>
    </row>
    <row r="153" spans="2:11" s="1" customFormat="1" ht="15" customHeight="1">
      <c r="B153" s="274"/>
      <c r="C153" s="301" t="s">
        <v>413</v>
      </c>
      <c r="D153" s="251"/>
      <c r="E153" s="251"/>
      <c r="F153" s="302" t="s">
        <v>465</v>
      </c>
      <c r="G153" s="251"/>
      <c r="H153" s="301" t="s">
        <v>526</v>
      </c>
      <c r="I153" s="301" t="s">
        <v>467</v>
      </c>
      <c r="J153" s="301" t="s">
        <v>516</v>
      </c>
      <c r="K153" s="297"/>
    </row>
    <row r="154" spans="2:11" s="1" customFormat="1" ht="15" customHeight="1">
      <c r="B154" s="274"/>
      <c r="C154" s="301" t="s">
        <v>470</v>
      </c>
      <c r="D154" s="251"/>
      <c r="E154" s="251"/>
      <c r="F154" s="302" t="s">
        <v>471</v>
      </c>
      <c r="G154" s="251"/>
      <c r="H154" s="301" t="s">
        <v>505</v>
      </c>
      <c r="I154" s="301" t="s">
        <v>467</v>
      </c>
      <c r="J154" s="301">
        <v>50</v>
      </c>
      <c r="K154" s="297"/>
    </row>
    <row r="155" spans="2:11" s="1" customFormat="1" ht="15" customHeight="1">
      <c r="B155" s="274"/>
      <c r="C155" s="301" t="s">
        <v>473</v>
      </c>
      <c r="D155" s="251"/>
      <c r="E155" s="251"/>
      <c r="F155" s="302" t="s">
        <v>465</v>
      </c>
      <c r="G155" s="251"/>
      <c r="H155" s="301" t="s">
        <v>505</v>
      </c>
      <c r="I155" s="301" t="s">
        <v>475</v>
      </c>
      <c r="J155" s="301"/>
      <c r="K155" s="297"/>
    </row>
    <row r="156" spans="2:11" s="1" customFormat="1" ht="15" customHeight="1">
      <c r="B156" s="274"/>
      <c r="C156" s="301" t="s">
        <v>484</v>
      </c>
      <c r="D156" s="251"/>
      <c r="E156" s="251"/>
      <c r="F156" s="302" t="s">
        <v>471</v>
      </c>
      <c r="G156" s="251"/>
      <c r="H156" s="301" t="s">
        <v>505</v>
      </c>
      <c r="I156" s="301" t="s">
        <v>467</v>
      </c>
      <c r="J156" s="301">
        <v>50</v>
      </c>
      <c r="K156" s="297"/>
    </row>
    <row r="157" spans="2:11" s="1" customFormat="1" ht="15" customHeight="1">
      <c r="B157" s="274"/>
      <c r="C157" s="301" t="s">
        <v>492</v>
      </c>
      <c r="D157" s="251"/>
      <c r="E157" s="251"/>
      <c r="F157" s="302" t="s">
        <v>471</v>
      </c>
      <c r="G157" s="251"/>
      <c r="H157" s="301" t="s">
        <v>505</v>
      </c>
      <c r="I157" s="301" t="s">
        <v>467</v>
      </c>
      <c r="J157" s="301">
        <v>50</v>
      </c>
      <c r="K157" s="297"/>
    </row>
    <row r="158" spans="2:11" s="1" customFormat="1" ht="15" customHeight="1">
      <c r="B158" s="274"/>
      <c r="C158" s="301" t="s">
        <v>490</v>
      </c>
      <c r="D158" s="251"/>
      <c r="E158" s="251"/>
      <c r="F158" s="302" t="s">
        <v>471</v>
      </c>
      <c r="G158" s="251"/>
      <c r="H158" s="301" t="s">
        <v>505</v>
      </c>
      <c r="I158" s="301" t="s">
        <v>467</v>
      </c>
      <c r="J158" s="301">
        <v>50</v>
      </c>
      <c r="K158" s="297"/>
    </row>
    <row r="159" spans="2:11" s="1" customFormat="1" ht="15" customHeight="1">
      <c r="B159" s="274"/>
      <c r="C159" s="301" t="s">
        <v>91</v>
      </c>
      <c r="D159" s="251"/>
      <c r="E159" s="251"/>
      <c r="F159" s="302" t="s">
        <v>465</v>
      </c>
      <c r="G159" s="251"/>
      <c r="H159" s="301" t="s">
        <v>527</v>
      </c>
      <c r="I159" s="301" t="s">
        <v>467</v>
      </c>
      <c r="J159" s="301" t="s">
        <v>528</v>
      </c>
      <c r="K159" s="297"/>
    </row>
    <row r="160" spans="2:11" s="1" customFormat="1" ht="15" customHeight="1">
      <c r="B160" s="274"/>
      <c r="C160" s="301" t="s">
        <v>529</v>
      </c>
      <c r="D160" s="251"/>
      <c r="E160" s="251"/>
      <c r="F160" s="302" t="s">
        <v>465</v>
      </c>
      <c r="G160" s="251"/>
      <c r="H160" s="301" t="s">
        <v>530</v>
      </c>
      <c r="I160" s="301" t="s">
        <v>500</v>
      </c>
      <c r="J160" s="301"/>
      <c r="K160" s="297"/>
    </row>
    <row r="161" spans="2:11" s="1" customFormat="1" ht="15" customHeight="1">
      <c r="B161" s="303"/>
      <c r="C161" s="283"/>
      <c r="D161" s="283"/>
      <c r="E161" s="283"/>
      <c r="F161" s="283"/>
      <c r="G161" s="283"/>
      <c r="H161" s="283"/>
      <c r="I161" s="283"/>
      <c r="J161" s="283"/>
      <c r="K161" s="304"/>
    </row>
    <row r="162" spans="2:11" s="1" customFormat="1" ht="18.75" customHeight="1">
      <c r="B162" s="285"/>
      <c r="C162" s="295"/>
      <c r="D162" s="295"/>
      <c r="E162" s="295"/>
      <c r="F162" s="305"/>
      <c r="G162" s="295"/>
      <c r="H162" s="295"/>
      <c r="I162" s="295"/>
      <c r="J162" s="295"/>
      <c r="K162" s="285"/>
    </row>
    <row r="163" spans="2:11" s="1" customFormat="1" ht="18.75" customHeight="1">
      <c r="B163" s="258"/>
      <c r="C163" s="258"/>
      <c r="D163" s="258"/>
      <c r="E163" s="258"/>
      <c r="F163" s="258"/>
      <c r="G163" s="258"/>
      <c r="H163" s="258"/>
      <c r="I163" s="258"/>
      <c r="J163" s="258"/>
      <c r="K163" s="258"/>
    </row>
    <row r="164" spans="2:11" s="1" customFormat="1" ht="7.5" customHeight="1">
      <c r="B164" s="240"/>
      <c r="C164" s="241"/>
      <c r="D164" s="241"/>
      <c r="E164" s="241"/>
      <c r="F164" s="241"/>
      <c r="G164" s="241"/>
      <c r="H164" s="241"/>
      <c r="I164" s="241"/>
      <c r="J164" s="241"/>
      <c r="K164" s="242"/>
    </row>
    <row r="165" spans="2:11" s="1" customFormat="1" ht="45" customHeight="1">
      <c r="B165" s="243"/>
      <c r="C165" s="371" t="s">
        <v>531</v>
      </c>
      <c r="D165" s="371"/>
      <c r="E165" s="371"/>
      <c r="F165" s="371"/>
      <c r="G165" s="371"/>
      <c r="H165" s="371"/>
      <c r="I165" s="371"/>
      <c r="J165" s="371"/>
      <c r="K165" s="244"/>
    </row>
    <row r="166" spans="2:11" s="1" customFormat="1" ht="17.25" customHeight="1">
      <c r="B166" s="243"/>
      <c r="C166" s="264" t="s">
        <v>459</v>
      </c>
      <c r="D166" s="264"/>
      <c r="E166" s="264"/>
      <c r="F166" s="264" t="s">
        <v>460</v>
      </c>
      <c r="G166" s="306"/>
      <c r="H166" s="307" t="s">
        <v>55</v>
      </c>
      <c r="I166" s="307" t="s">
        <v>58</v>
      </c>
      <c r="J166" s="264" t="s">
        <v>461</v>
      </c>
      <c r="K166" s="244"/>
    </row>
    <row r="167" spans="2:11" s="1" customFormat="1" ht="17.25" customHeight="1">
      <c r="B167" s="245"/>
      <c r="C167" s="266" t="s">
        <v>462</v>
      </c>
      <c r="D167" s="266"/>
      <c r="E167" s="266"/>
      <c r="F167" s="267" t="s">
        <v>463</v>
      </c>
      <c r="G167" s="308"/>
      <c r="H167" s="309"/>
      <c r="I167" s="309"/>
      <c r="J167" s="266" t="s">
        <v>464</v>
      </c>
      <c r="K167" s="246"/>
    </row>
    <row r="168" spans="2:11" s="1" customFormat="1" ht="5.25" customHeight="1">
      <c r="B168" s="274"/>
      <c r="C168" s="269"/>
      <c r="D168" s="269"/>
      <c r="E168" s="269"/>
      <c r="F168" s="269"/>
      <c r="G168" s="270"/>
      <c r="H168" s="269"/>
      <c r="I168" s="269"/>
      <c r="J168" s="269"/>
      <c r="K168" s="297"/>
    </row>
    <row r="169" spans="2:11" s="1" customFormat="1" ht="15" customHeight="1">
      <c r="B169" s="274"/>
      <c r="C169" s="251" t="s">
        <v>468</v>
      </c>
      <c r="D169" s="251"/>
      <c r="E169" s="251"/>
      <c r="F169" s="272" t="s">
        <v>465</v>
      </c>
      <c r="G169" s="251"/>
      <c r="H169" s="251" t="s">
        <v>505</v>
      </c>
      <c r="I169" s="251" t="s">
        <v>467</v>
      </c>
      <c r="J169" s="251">
        <v>120</v>
      </c>
      <c r="K169" s="297"/>
    </row>
    <row r="170" spans="2:11" s="1" customFormat="1" ht="15" customHeight="1">
      <c r="B170" s="274"/>
      <c r="C170" s="251" t="s">
        <v>514</v>
      </c>
      <c r="D170" s="251"/>
      <c r="E170" s="251"/>
      <c r="F170" s="272" t="s">
        <v>465</v>
      </c>
      <c r="G170" s="251"/>
      <c r="H170" s="251" t="s">
        <v>515</v>
      </c>
      <c r="I170" s="251" t="s">
        <v>467</v>
      </c>
      <c r="J170" s="251" t="s">
        <v>516</v>
      </c>
      <c r="K170" s="297"/>
    </row>
    <row r="171" spans="2:11" s="1" customFormat="1" ht="15" customHeight="1">
      <c r="B171" s="274"/>
      <c r="C171" s="251" t="s">
        <v>413</v>
      </c>
      <c r="D171" s="251"/>
      <c r="E171" s="251"/>
      <c r="F171" s="272" t="s">
        <v>465</v>
      </c>
      <c r="G171" s="251"/>
      <c r="H171" s="251" t="s">
        <v>532</v>
      </c>
      <c r="I171" s="251" t="s">
        <v>467</v>
      </c>
      <c r="J171" s="251" t="s">
        <v>516</v>
      </c>
      <c r="K171" s="297"/>
    </row>
    <row r="172" spans="2:11" s="1" customFormat="1" ht="15" customHeight="1">
      <c r="B172" s="274"/>
      <c r="C172" s="251" t="s">
        <v>470</v>
      </c>
      <c r="D172" s="251"/>
      <c r="E172" s="251"/>
      <c r="F172" s="272" t="s">
        <v>471</v>
      </c>
      <c r="G172" s="251"/>
      <c r="H172" s="251" t="s">
        <v>532</v>
      </c>
      <c r="I172" s="251" t="s">
        <v>467</v>
      </c>
      <c r="J172" s="251">
        <v>50</v>
      </c>
      <c r="K172" s="297"/>
    </row>
    <row r="173" spans="2:11" s="1" customFormat="1" ht="15" customHeight="1">
      <c r="B173" s="274"/>
      <c r="C173" s="251" t="s">
        <v>473</v>
      </c>
      <c r="D173" s="251"/>
      <c r="E173" s="251"/>
      <c r="F173" s="272" t="s">
        <v>465</v>
      </c>
      <c r="G173" s="251"/>
      <c r="H173" s="251" t="s">
        <v>532</v>
      </c>
      <c r="I173" s="251" t="s">
        <v>475</v>
      </c>
      <c r="J173" s="251"/>
      <c r="K173" s="297"/>
    </row>
    <row r="174" spans="2:11" s="1" customFormat="1" ht="15" customHeight="1">
      <c r="B174" s="274"/>
      <c r="C174" s="251" t="s">
        <v>484</v>
      </c>
      <c r="D174" s="251"/>
      <c r="E174" s="251"/>
      <c r="F174" s="272" t="s">
        <v>471</v>
      </c>
      <c r="G174" s="251"/>
      <c r="H174" s="251" t="s">
        <v>532</v>
      </c>
      <c r="I174" s="251" t="s">
        <v>467</v>
      </c>
      <c r="J174" s="251">
        <v>50</v>
      </c>
      <c r="K174" s="297"/>
    </row>
    <row r="175" spans="2:11" s="1" customFormat="1" ht="15" customHeight="1">
      <c r="B175" s="274"/>
      <c r="C175" s="251" t="s">
        <v>492</v>
      </c>
      <c r="D175" s="251"/>
      <c r="E175" s="251"/>
      <c r="F175" s="272" t="s">
        <v>471</v>
      </c>
      <c r="G175" s="251"/>
      <c r="H175" s="251" t="s">
        <v>532</v>
      </c>
      <c r="I175" s="251" t="s">
        <v>467</v>
      </c>
      <c r="J175" s="251">
        <v>50</v>
      </c>
      <c r="K175" s="297"/>
    </row>
    <row r="176" spans="2:11" s="1" customFormat="1" ht="15" customHeight="1">
      <c r="B176" s="274"/>
      <c r="C176" s="251" t="s">
        <v>490</v>
      </c>
      <c r="D176" s="251"/>
      <c r="E176" s="251"/>
      <c r="F176" s="272" t="s">
        <v>471</v>
      </c>
      <c r="G176" s="251"/>
      <c r="H176" s="251" t="s">
        <v>532</v>
      </c>
      <c r="I176" s="251" t="s">
        <v>467</v>
      </c>
      <c r="J176" s="251">
        <v>50</v>
      </c>
      <c r="K176" s="297"/>
    </row>
    <row r="177" spans="2:11" s="1" customFormat="1" ht="15" customHeight="1">
      <c r="B177" s="274"/>
      <c r="C177" s="251" t="s">
        <v>104</v>
      </c>
      <c r="D177" s="251"/>
      <c r="E177" s="251"/>
      <c r="F177" s="272" t="s">
        <v>465</v>
      </c>
      <c r="G177" s="251"/>
      <c r="H177" s="251" t="s">
        <v>533</v>
      </c>
      <c r="I177" s="251" t="s">
        <v>534</v>
      </c>
      <c r="J177" s="251"/>
      <c r="K177" s="297"/>
    </row>
    <row r="178" spans="2:11" s="1" customFormat="1" ht="15" customHeight="1">
      <c r="B178" s="274"/>
      <c r="C178" s="251" t="s">
        <v>58</v>
      </c>
      <c r="D178" s="251"/>
      <c r="E178" s="251"/>
      <c r="F178" s="272" t="s">
        <v>465</v>
      </c>
      <c r="G178" s="251"/>
      <c r="H178" s="251" t="s">
        <v>535</v>
      </c>
      <c r="I178" s="251" t="s">
        <v>536</v>
      </c>
      <c r="J178" s="251">
        <v>1</v>
      </c>
      <c r="K178" s="297"/>
    </row>
    <row r="179" spans="2:11" s="1" customFormat="1" ht="15" customHeight="1">
      <c r="B179" s="274"/>
      <c r="C179" s="251" t="s">
        <v>54</v>
      </c>
      <c r="D179" s="251"/>
      <c r="E179" s="251"/>
      <c r="F179" s="272" t="s">
        <v>465</v>
      </c>
      <c r="G179" s="251"/>
      <c r="H179" s="251" t="s">
        <v>537</v>
      </c>
      <c r="I179" s="251" t="s">
        <v>467</v>
      </c>
      <c r="J179" s="251">
        <v>20</v>
      </c>
      <c r="K179" s="297"/>
    </row>
    <row r="180" spans="2:11" s="1" customFormat="1" ht="15" customHeight="1">
      <c r="B180" s="274"/>
      <c r="C180" s="251" t="s">
        <v>55</v>
      </c>
      <c r="D180" s="251"/>
      <c r="E180" s="251"/>
      <c r="F180" s="272" t="s">
        <v>465</v>
      </c>
      <c r="G180" s="251"/>
      <c r="H180" s="251" t="s">
        <v>538</v>
      </c>
      <c r="I180" s="251" t="s">
        <v>467</v>
      </c>
      <c r="J180" s="251">
        <v>255</v>
      </c>
      <c r="K180" s="297"/>
    </row>
    <row r="181" spans="2:11" s="1" customFormat="1" ht="15" customHeight="1">
      <c r="B181" s="274"/>
      <c r="C181" s="251" t="s">
        <v>105</v>
      </c>
      <c r="D181" s="251"/>
      <c r="E181" s="251"/>
      <c r="F181" s="272" t="s">
        <v>465</v>
      </c>
      <c r="G181" s="251"/>
      <c r="H181" s="251" t="s">
        <v>429</v>
      </c>
      <c r="I181" s="251" t="s">
        <v>467</v>
      </c>
      <c r="J181" s="251">
        <v>10</v>
      </c>
      <c r="K181" s="297"/>
    </row>
    <row r="182" spans="2:11" s="1" customFormat="1" ht="15" customHeight="1">
      <c r="B182" s="274"/>
      <c r="C182" s="251" t="s">
        <v>106</v>
      </c>
      <c r="D182" s="251"/>
      <c r="E182" s="251"/>
      <c r="F182" s="272" t="s">
        <v>465</v>
      </c>
      <c r="G182" s="251"/>
      <c r="H182" s="251" t="s">
        <v>539</v>
      </c>
      <c r="I182" s="251" t="s">
        <v>500</v>
      </c>
      <c r="J182" s="251"/>
      <c r="K182" s="297"/>
    </row>
    <row r="183" spans="2:11" s="1" customFormat="1" ht="15" customHeight="1">
      <c r="B183" s="274"/>
      <c r="C183" s="251" t="s">
        <v>540</v>
      </c>
      <c r="D183" s="251"/>
      <c r="E183" s="251"/>
      <c r="F183" s="272" t="s">
        <v>465</v>
      </c>
      <c r="G183" s="251"/>
      <c r="H183" s="251" t="s">
        <v>541</v>
      </c>
      <c r="I183" s="251" t="s">
        <v>500</v>
      </c>
      <c r="J183" s="251"/>
      <c r="K183" s="297"/>
    </row>
    <row r="184" spans="2:11" s="1" customFormat="1" ht="15" customHeight="1">
      <c r="B184" s="274"/>
      <c r="C184" s="251" t="s">
        <v>529</v>
      </c>
      <c r="D184" s="251"/>
      <c r="E184" s="251"/>
      <c r="F184" s="272" t="s">
        <v>465</v>
      </c>
      <c r="G184" s="251"/>
      <c r="H184" s="251" t="s">
        <v>542</v>
      </c>
      <c r="I184" s="251" t="s">
        <v>500</v>
      </c>
      <c r="J184" s="251"/>
      <c r="K184" s="297"/>
    </row>
    <row r="185" spans="2:11" s="1" customFormat="1" ht="15" customHeight="1">
      <c r="B185" s="274"/>
      <c r="C185" s="251" t="s">
        <v>108</v>
      </c>
      <c r="D185" s="251"/>
      <c r="E185" s="251"/>
      <c r="F185" s="272" t="s">
        <v>471</v>
      </c>
      <c r="G185" s="251"/>
      <c r="H185" s="251" t="s">
        <v>543</v>
      </c>
      <c r="I185" s="251" t="s">
        <v>467</v>
      </c>
      <c r="J185" s="251">
        <v>50</v>
      </c>
      <c r="K185" s="297"/>
    </row>
    <row r="186" spans="2:11" s="1" customFormat="1" ht="15" customHeight="1">
      <c r="B186" s="274"/>
      <c r="C186" s="251" t="s">
        <v>544</v>
      </c>
      <c r="D186" s="251"/>
      <c r="E186" s="251"/>
      <c r="F186" s="272" t="s">
        <v>471</v>
      </c>
      <c r="G186" s="251"/>
      <c r="H186" s="251" t="s">
        <v>545</v>
      </c>
      <c r="I186" s="251" t="s">
        <v>546</v>
      </c>
      <c r="J186" s="251"/>
      <c r="K186" s="297"/>
    </row>
    <row r="187" spans="2:11" s="1" customFormat="1" ht="15" customHeight="1">
      <c r="B187" s="274"/>
      <c r="C187" s="251" t="s">
        <v>547</v>
      </c>
      <c r="D187" s="251"/>
      <c r="E187" s="251"/>
      <c r="F187" s="272" t="s">
        <v>471</v>
      </c>
      <c r="G187" s="251"/>
      <c r="H187" s="251" t="s">
        <v>548</v>
      </c>
      <c r="I187" s="251" t="s">
        <v>546</v>
      </c>
      <c r="J187" s="251"/>
      <c r="K187" s="297"/>
    </row>
    <row r="188" spans="2:11" s="1" customFormat="1" ht="15" customHeight="1">
      <c r="B188" s="274"/>
      <c r="C188" s="251" t="s">
        <v>549</v>
      </c>
      <c r="D188" s="251"/>
      <c r="E188" s="251"/>
      <c r="F188" s="272" t="s">
        <v>471</v>
      </c>
      <c r="G188" s="251"/>
      <c r="H188" s="251" t="s">
        <v>550</v>
      </c>
      <c r="I188" s="251" t="s">
        <v>546</v>
      </c>
      <c r="J188" s="251"/>
      <c r="K188" s="297"/>
    </row>
    <row r="189" spans="2:11" s="1" customFormat="1" ht="15" customHeight="1">
      <c r="B189" s="274"/>
      <c r="C189" s="310" t="s">
        <v>551</v>
      </c>
      <c r="D189" s="251"/>
      <c r="E189" s="251"/>
      <c r="F189" s="272" t="s">
        <v>471</v>
      </c>
      <c r="G189" s="251"/>
      <c r="H189" s="251" t="s">
        <v>552</v>
      </c>
      <c r="I189" s="251" t="s">
        <v>553</v>
      </c>
      <c r="J189" s="311" t="s">
        <v>554</v>
      </c>
      <c r="K189" s="297"/>
    </row>
    <row r="190" spans="2:11" s="1" customFormat="1" ht="15" customHeight="1">
      <c r="B190" s="274"/>
      <c r="C190" s="310" t="s">
        <v>43</v>
      </c>
      <c r="D190" s="251"/>
      <c r="E190" s="251"/>
      <c r="F190" s="272" t="s">
        <v>465</v>
      </c>
      <c r="G190" s="251"/>
      <c r="H190" s="248" t="s">
        <v>555</v>
      </c>
      <c r="I190" s="251" t="s">
        <v>556</v>
      </c>
      <c r="J190" s="251"/>
      <c r="K190" s="297"/>
    </row>
    <row r="191" spans="2:11" s="1" customFormat="1" ht="15" customHeight="1">
      <c r="B191" s="274"/>
      <c r="C191" s="310" t="s">
        <v>557</v>
      </c>
      <c r="D191" s="251"/>
      <c r="E191" s="251"/>
      <c r="F191" s="272" t="s">
        <v>465</v>
      </c>
      <c r="G191" s="251"/>
      <c r="H191" s="251" t="s">
        <v>558</v>
      </c>
      <c r="I191" s="251" t="s">
        <v>500</v>
      </c>
      <c r="J191" s="251"/>
      <c r="K191" s="297"/>
    </row>
    <row r="192" spans="2:11" s="1" customFormat="1" ht="15" customHeight="1">
      <c r="B192" s="274"/>
      <c r="C192" s="310" t="s">
        <v>559</v>
      </c>
      <c r="D192" s="251"/>
      <c r="E192" s="251"/>
      <c r="F192" s="272" t="s">
        <v>465</v>
      </c>
      <c r="G192" s="251"/>
      <c r="H192" s="251" t="s">
        <v>560</v>
      </c>
      <c r="I192" s="251" t="s">
        <v>500</v>
      </c>
      <c r="J192" s="251"/>
      <c r="K192" s="297"/>
    </row>
    <row r="193" spans="2:11" s="1" customFormat="1" ht="15" customHeight="1">
      <c r="B193" s="274"/>
      <c r="C193" s="310" t="s">
        <v>561</v>
      </c>
      <c r="D193" s="251"/>
      <c r="E193" s="251"/>
      <c r="F193" s="272" t="s">
        <v>471</v>
      </c>
      <c r="G193" s="251"/>
      <c r="H193" s="251" t="s">
        <v>562</v>
      </c>
      <c r="I193" s="251" t="s">
        <v>500</v>
      </c>
      <c r="J193" s="251"/>
      <c r="K193" s="297"/>
    </row>
    <row r="194" spans="2:11" s="1" customFormat="1" ht="15" customHeight="1">
      <c r="B194" s="303"/>
      <c r="C194" s="312"/>
      <c r="D194" s="283"/>
      <c r="E194" s="283"/>
      <c r="F194" s="283"/>
      <c r="G194" s="283"/>
      <c r="H194" s="283"/>
      <c r="I194" s="283"/>
      <c r="J194" s="283"/>
      <c r="K194" s="304"/>
    </row>
    <row r="195" spans="2:11" s="1" customFormat="1" ht="18.75" customHeight="1">
      <c r="B195" s="285"/>
      <c r="C195" s="295"/>
      <c r="D195" s="295"/>
      <c r="E195" s="295"/>
      <c r="F195" s="305"/>
      <c r="G195" s="295"/>
      <c r="H195" s="295"/>
      <c r="I195" s="295"/>
      <c r="J195" s="295"/>
      <c r="K195" s="285"/>
    </row>
    <row r="196" spans="2:11" s="1" customFormat="1" ht="18.75" customHeight="1">
      <c r="B196" s="285"/>
      <c r="C196" s="295"/>
      <c r="D196" s="295"/>
      <c r="E196" s="295"/>
      <c r="F196" s="305"/>
      <c r="G196" s="295"/>
      <c r="H196" s="295"/>
      <c r="I196" s="295"/>
      <c r="J196" s="295"/>
      <c r="K196" s="285"/>
    </row>
    <row r="197" spans="2:11" s="1" customFormat="1" ht="18.75" customHeight="1">
      <c r="B197" s="258"/>
      <c r="C197" s="258"/>
      <c r="D197" s="258"/>
      <c r="E197" s="258"/>
      <c r="F197" s="258"/>
      <c r="G197" s="258"/>
      <c r="H197" s="258"/>
      <c r="I197" s="258"/>
      <c r="J197" s="258"/>
      <c r="K197" s="258"/>
    </row>
    <row r="198" spans="2:11" s="1" customFormat="1" ht="13.5">
      <c r="B198" s="240"/>
      <c r="C198" s="241"/>
      <c r="D198" s="241"/>
      <c r="E198" s="241"/>
      <c r="F198" s="241"/>
      <c r="G198" s="241"/>
      <c r="H198" s="241"/>
      <c r="I198" s="241"/>
      <c r="J198" s="241"/>
      <c r="K198" s="242"/>
    </row>
    <row r="199" spans="2:11" s="1" customFormat="1" ht="21">
      <c r="B199" s="243"/>
      <c r="C199" s="371" t="s">
        <v>563</v>
      </c>
      <c r="D199" s="371"/>
      <c r="E199" s="371"/>
      <c r="F199" s="371"/>
      <c r="G199" s="371"/>
      <c r="H199" s="371"/>
      <c r="I199" s="371"/>
      <c r="J199" s="371"/>
      <c r="K199" s="244"/>
    </row>
    <row r="200" spans="2:11" s="1" customFormat="1" ht="25.5" customHeight="1">
      <c r="B200" s="243"/>
      <c r="C200" s="313" t="s">
        <v>564</v>
      </c>
      <c r="D200" s="313"/>
      <c r="E200" s="313"/>
      <c r="F200" s="313" t="s">
        <v>565</v>
      </c>
      <c r="G200" s="314"/>
      <c r="H200" s="372" t="s">
        <v>566</v>
      </c>
      <c r="I200" s="372"/>
      <c r="J200" s="372"/>
      <c r="K200" s="244"/>
    </row>
    <row r="201" spans="2:11" s="1" customFormat="1" ht="5.25" customHeight="1">
      <c r="B201" s="274"/>
      <c r="C201" s="269"/>
      <c r="D201" s="269"/>
      <c r="E201" s="269"/>
      <c r="F201" s="269"/>
      <c r="G201" s="295"/>
      <c r="H201" s="269"/>
      <c r="I201" s="269"/>
      <c r="J201" s="269"/>
      <c r="K201" s="297"/>
    </row>
    <row r="202" spans="2:11" s="1" customFormat="1" ht="15" customHeight="1">
      <c r="B202" s="274"/>
      <c r="C202" s="251" t="s">
        <v>556</v>
      </c>
      <c r="D202" s="251"/>
      <c r="E202" s="251"/>
      <c r="F202" s="272" t="s">
        <v>44</v>
      </c>
      <c r="G202" s="251"/>
      <c r="H202" s="373" t="s">
        <v>567</v>
      </c>
      <c r="I202" s="373"/>
      <c r="J202" s="373"/>
      <c r="K202" s="297"/>
    </row>
    <row r="203" spans="2:11" s="1" customFormat="1" ht="15" customHeight="1">
      <c r="B203" s="274"/>
      <c r="C203" s="251"/>
      <c r="D203" s="251"/>
      <c r="E203" s="251"/>
      <c r="F203" s="272" t="s">
        <v>45</v>
      </c>
      <c r="G203" s="251"/>
      <c r="H203" s="373" t="s">
        <v>568</v>
      </c>
      <c r="I203" s="373"/>
      <c r="J203" s="373"/>
      <c r="K203" s="297"/>
    </row>
    <row r="204" spans="2:11" s="1" customFormat="1" ht="15" customHeight="1">
      <c r="B204" s="274"/>
      <c r="C204" s="251"/>
      <c r="D204" s="251"/>
      <c r="E204" s="251"/>
      <c r="F204" s="272" t="s">
        <v>48</v>
      </c>
      <c r="G204" s="251"/>
      <c r="H204" s="373" t="s">
        <v>569</v>
      </c>
      <c r="I204" s="373"/>
      <c r="J204" s="373"/>
      <c r="K204" s="297"/>
    </row>
    <row r="205" spans="2:11" s="1" customFormat="1" ht="15" customHeight="1">
      <c r="B205" s="274"/>
      <c r="C205" s="251"/>
      <c r="D205" s="251"/>
      <c r="E205" s="251"/>
      <c r="F205" s="272" t="s">
        <v>46</v>
      </c>
      <c r="G205" s="251"/>
      <c r="H205" s="373" t="s">
        <v>570</v>
      </c>
      <c r="I205" s="373"/>
      <c r="J205" s="373"/>
      <c r="K205" s="297"/>
    </row>
    <row r="206" spans="2:11" s="1" customFormat="1" ht="15" customHeight="1">
      <c r="B206" s="274"/>
      <c r="C206" s="251"/>
      <c r="D206" s="251"/>
      <c r="E206" s="251"/>
      <c r="F206" s="272" t="s">
        <v>47</v>
      </c>
      <c r="G206" s="251"/>
      <c r="H206" s="373" t="s">
        <v>571</v>
      </c>
      <c r="I206" s="373"/>
      <c r="J206" s="373"/>
      <c r="K206" s="297"/>
    </row>
    <row r="207" spans="2:11" s="1" customFormat="1" ht="15" customHeight="1">
      <c r="B207" s="274"/>
      <c r="C207" s="251"/>
      <c r="D207" s="251"/>
      <c r="E207" s="251"/>
      <c r="F207" s="272"/>
      <c r="G207" s="251"/>
      <c r="H207" s="251"/>
      <c r="I207" s="251"/>
      <c r="J207" s="251"/>
      <c r="K207" s="297"/>
    </row>
    <row r="208" spans="2:11" s="1" customFormat="1" ht="15" customHeight="1">
      <c r="B208" s="274"/>
      <c r="C208" s="251" t="s">
        <v>512</v>
      </c>
      <c r="D208" s="251"/>
      <c r="E208" s="251"/>
      <c r="F208" s="272" t="s">
        <v>80</v>
      </c>
      <c r="G208" s="251"/>
      <c r="H208" s="373" t="s">
        <v>572</v>
      </c>
      <c r="I208" s="373"/>
      <c r="J208" s="373"/>
      <c r="K208" s="297"/>
    </row>
    <row r="209" spans="2:11" s="1" customFormat="1" ht="15" customHeight="1">
      <c r="B209" s="274"/>
      <c r="C209" s="251"/>
      <c r="D209" s="251"/>
      <c r="E209" s="251"/>
      <c r="F209" s="272" t="s">
        <v>407</v>
      </c>
      <c r="G209" s="251"/>
      <c r="H209" s="373" t="s">
        <v>408</v>
      </c>
      <c r="I209" s="373"/>
      <c r="J209" s="373"/>
      <c r="K209" s="297"/>
    </row>
    <row r="210" spans="2:11" s="1" customFormat="1" ht="15" customHeight="1">
      <c r="B210" s="274"/>
      <c r="C210" s="251"/>
      <c r="D210" s="251"/>
      <c r="E210" s="251"/>
      <c r="F210" s="272" t="s">
        <v>405</v>
      </c>
      <c r="G210" s="251"/>
      <c r="H210" s="373" t="s">
        <v>573</v>
      </c>
      <c r="I210" s="373"/>
      <c r="J210" s="373"/>
      <c r="K210" s="297"/>
    </row>
    <row r="211" spans="2:11" s="1" customFormat="1" ht="15" customHeight="1">
      <c r="B211" s="315"/>
      <c r="C211" s="251"/>
      <c r="D211" s="251"/>
      <c r="E211" s="251"/>
      <c r="F211" s="272" t="s">
        <v>409</v>
      </c>
      <c r="G211" s="310"/>
      <c r="H211" s="374" t="s">
        <v>410</v>
      </c>
      <c r="I211" s="374"/>
      <c r="J211" s="374"/>
      <c r="K211" s="316"/>
    </row>
    <row r="212" spans="2:11" s="1" customFormat="1" ht="15" customHeight="1">
      <c r="B212" s="315"/>
      <c r="C212" s="251"/>
      <c r="D212" s="251"/>
      <c r="E212" s="251"/>
      <c r="F212" s="272" t="s">
        <v>411</v>
      </c>
      <c r="G212" s="310"/>
      <c r="H212" s="374" t="s">
        <v>574</v>
      </c>
      <c r="I212" s="374"/>
      <c r="J212" s="374"/>
      <c r="K212" s="316"/>
    </row>
    <row r="213" spans="2:11" s="1" customFormat="1" ht="15" customHeight="1">
      <c r="B213" s="315"/>
      <c r="C213" s="251"/>
      <c r="D213" s="251"/>
      <c r="E213" s="251"/>
      <c r="F213" s="272"/>
      <c r="G213" s="310"/>
      <c r="H213" s="301"/>
      <c r="I213" s="301"/>
      <c r="J213" s="301"/>
      <c r="K213" s="316"/>
    </row>
    <row r="214" spans="2:11" s="1" customFormat="1" ht="15" customHeight="1">
      <c r="B214" s="315"/>
      <c r="C214" s="251" t="s">
        <v>536</v>
      </c>
      <c r="D214" s="251"/>
      <c r="E214" s="251"/>
      <c r="F214" s="272">
        <v>1</v>
      </c>
      <c r="G214" s="310"/>
      <c r="H214" s="374" t="s">
        <v>575</v>
      </c>
      <c r="I214" s="374"/>
      <c r="J214" s="374"/>
      <c r="K214" s="316"/>
    </row>
    <row r="215" spans="2:11" s="1" customFormat="1" ht="15" customHeight="1">
      <c r="B215" s="315"/>
      <c r="C215" s="251"/>
      <c r="D215" s="251"/>
      <c r="E215" s="251"/>
      <c r="F215" s="272">
        <v>2</v>
      </c>
      <c r="G215" s="310"/>
      <c r="H215" s="374" t="s">
        <v>576</v>
      </c>
      <c r="I215" s="374"/>
      <c r="J215" s="374"/>
      <c r="K215" s="316"/>
    </row>
    <row r="216" spans="2:11" s="1" customFormat="1" ht="15" customHeight="1">
      <c r="B216" s="315"/>
      <c r="C216" s="251"/>
      <c r="D216" s="251"/>
      <c r="E216" s="251"/>
      <c r="F216" s="272">
        <v>3</v>
      </c>
      <c r="G216" s="310"/>
      <c r="H216" s="374" t="s">
        <v>577</v>
      </c>
      <c r="I216" s="374"/>
      <c r="J216" s="374"/>
      <c r="K216" s="316"/>
    </row>
    <row r="217" spans="2:11" s="1" customFormat="1" ht="15" customHeight="1">
      <c r="B217" s="315"/>
      <c r="C217" s="251"/>
      <c r="D217" s="251"/>
      <c r="E217" s="251"/>
      <c r="F217" s="272">
        <v>4</v>
      </c>
      <c r="G217" s="310"/>
      <c r="H217" s="374" t="s">
        <v>578</v>
      </c>
      <c r="I217" s="374"/>
      <c r="J217" s="374"/>
      <c r="K217" s="316"/>
    </row>
    <row r="218" spans="2:11" s="1" customFormat="1" ht="12.75" customHeight="1">
      <c r="B218" s="317"/>
      <c r="C218" s="318"/>
      <c r="D218" s="318"/>
      <c r="E218" s="318"/>
      <c r="F218" s="318"/>
      <c r="G218" s="318"/>
      <c r="H218" s="318"/>
      <c r="I218" s="318"/>
      <c r="J218" s="318"/>
      <c r="K218" s="31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- 01 - Protinárazová z...</vt:lpstr>
      <vt:lpstr>SO - 02 - VRN- Vedlejší r...</vt:lpstr>
      <vt:lpstr>Pokyny pro vyplnění</vt:lpstr>
      <vt:lpstr>'Rekapitulace stavby'!Názvy_tisku</vt:lpstr>
      <vt:lpstr>'SO - 01 - Protinárazová z...'!Názvy_tisku</vt:lpstr>
      <vt:lpstr>'SO - 02 - VRN- Vedlejší r...'!Názvy_tisku</vt:lpstr>
      <vt:lpstr>'Pokyny pro vyplnění'!Oblast_tisku</vt:lpstr>
      <vt:lpstr>'Rekapitulace stavby'!Oblast_tisku</vt:lpstr>
      <vt:lpstr>'SO - 01 - Protinárazová z...'!Oblast_tisku</vt:lpstr>
      <vt:lpstr>'SO - 02 - VRN- Vedlejší r...'!Oblast_tisku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Vaněk Libor</dc:creator>
  <cp:lastModifiedBy>Vaněk Libor</cp:lastModifiedBy>
  <dcterms:created xsi:type="dcterms:W3CDTF">2021-11-29T08:50:23Z</dcterms:created>
  <dcterms:modified xsi:type="dcterms:W3CDTF">2021-11-29T08:53:01Z</dcterms:modified>
</cp:coreProperties>
</file>